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WIX\"/>
    </mc:Choice>
  </mc:AlternateContent>
  <xr:revisionPtr revIDLastSave="0" documentId="13_ncr:1_{76211303-B730-4B6A-ADCD-12FBF84783F8}" xr6:coauthVersionLast="47" xr6:coauthVersionMax="47" xr10:uidLastSave="{00000000-0000-0000-0000-000000000000}"/>
  <bookViews>
    <workbookView xWindow="-120" yWindow="-120" windowWidth="29040" windowHeight="15720" tabRatio="840" activeTab="6" xr2:uid="{00000000-000D-0000-FFFF-FFFF00000000}"/>
  </bookViews>
  <sheets>
    <sheet name="Histogramas VA; VP e CR" sheetId="7" r:id="rId1"/>
    <sheet name="Curva S" sheetId="6" r:id="rId2"/>
    <sheet name="Variações do VA" sheetId="5" r:id="rId3"/>
    <sheet name="Variações PA" sheetId="4" r:id="rId4"/>
    <sheet name="Índices de Desempenho" sheetId="3" r:id="rId5"/>
    <sheet name="ENT" sheetId="2" r:id="rId6"/>
    <sheet name="Data" sheetId="1" r:id="rId7"/>
    <sheet name="Data (2)" sheetId="8" r:id="rId8"/>
  </sheets>
  <definedNames>
    <definedName name="DadosExternos_1" localSheetId="7" hidden="1">'Data (2)'!$A$1:$T$16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R8" i="1"/>
  <c r="R9" i="1"/>
  <c r="R10" i="1"/>
  <c r="R11" i="1"/>
  <c r="R12" i="1"/>
  <c r="R13" i="1"/>
  <c r="R14" i="1"/>
  <c r="R15" i="1"/>
  <c r="R16" i="1"/>
  <c r="R17" i="1"/>
  <c r="R6" i="1"/>
  <c r="R7" i="1"/>
  <c r="Q8" i="1"/>
  <c r="Q9" i="1"/>
  <c r="Q10" i="1"/>
  <c r="Q11" i="1"/>
  <c r="Q12" i="1"/>
  <c r="Q13" i="1"/>
  <c r="Q14" i="1"/>
  <c r="Q15" i="1"/>
  <c r="Q16" i="1"/>
  <c r="Q17" i="1"/>
  <c r="Q7" i="1"/>
  <c r="Q6" i="1"/>
  <c r="P6" i="1"/>
  <c r="P7" i="1"/>
  <c r="P8" i="1"/>
  <c r="P9" i="1"/>
  <c r="P10" i="1"/>
  <c r="P11" i="1"/>
  <c r="P12" i="1"/>
  <c r="P13" i="1"/>
  <c r="P16" i="1"/>
  <c r="P17" i="1"/>
  <c r="P15" i="1"/>
  <c r="P14" i="1"/>
  <c r="O9" i="1"/>
  <c r="O10" i="1"/>
  <c r="O11" i="1"/>
  <c r="O12" i="1"/>
  <c r="O13" i="1"/>
  <c r="O14" i="1"/>
  <c r="O15" i="1"/>
  <c r="O16" i="1"/>
  <c r="O17" i="1"/>
  <c r="O6" i="1"/>
  <c r="O7" i="1"/>
  <c r="O8" i="1"/>
  <c r="N6" i="1"/>
  <c r="N13" i="1"/>
  <c r="N14" i="1"/>
  <c r="N15" i="1"/>
  <c r="N16" i="1"/>
  <c r="N17" i="1"/>
  <c r="N11" i="1"/>
  <c r="N12" i="1"/>
  <c r="N8" i="1"/>
  <c r="N9" i="1"/>
  <c r="N10" i="1"/>
  <c r="N7" i="1"/>
  <c r="H8" i="1"/>
  <c r="J18" i="1"/>
  <c r="I18" i="1"/>
  <c r="H7" i="1"/>
  <c r="H9" i="1"/>
  <c r="H10" i="1"/>
  <c r="H11" i="1"/>
  <c r="H12" i="1"/>
  <c r="H13" i="1"/>
  <c r="H14" i="1"/>
  <c r="H15" i="1"/>
  <c r="H16" i="1"/>
  <c r="H17" i="1"/>
  <c r="H6" i="1"/>
  <c r="G7" i="1"/>
  <c r="G8" i="1"/>
  <c r="G9" i="1"/>
  <c r="G10" i="1"/>
  <c r="G11" i="1"/>
  <c r="G12" i="1"/>
  <c r="G13" i="1"/>
  <c r="G14" i="1"/>
  <c r="G15" i="1"/>
  <c r="G16" i="1"/>
  <c r="G17" i="1"/>
  <c r="G6" i="1"/>
  <c r="F7" i="1"/>
  <c r="F8" i="1"/>
  <c r="F9" i="1"/>
  <c r="L9" i="1" s="1"/>
  <c r="F10" i="1"/>
  <c r="F11" i="1"/>
  <c r="F12" i="1"/>
  <c r="F13" i="1"/>
  <c r="F14" i="1"/>
  <c r="F15" i="1"/>
  <c r="F16" i="1"/>
  <c r="F17" i="1"/>
  <c r="L17" i="1" s="1"/>
  <c r="F18" i="1"/>
  <c r="E7" i="1"/>
  <c r="E8" i="1"/>
  <c r="E9" i="1"/>
  <c r="E10" i="1"/>
  <c r="E11" i="1"/>
  <c r="E12" i="1"/>
  <c r="E13" i="1"/>
  <c r="E14" i="1"/>
  <c r="E15" i="1"/>
  <c r="E16" i="1"/>
  <c r="E17" i="1"/>
  <c r="E18" i="1"/>
  <c r="E6" i="1"/>
  <c r="B36" i="1"/>
  <c r="J16" i="1" l="1"/>
  <c r="J8" i="1"/>
  <c r="J12" i="1"/>
  <c r="K16" i="1"/>
  <c r="M16" i="1" s="1"/>
  <c r="K14" i="1"/>
  <c r="M14" i="1" s="1"/>
  <c r="J17" i="1"/>
  <c r="J9" i="1"/>
  <c r="K13" i="1"/>
  <c r="M13" i="1" s="1"/>
  <c r="K6" i="1"/>
  <c r="M6" i="1" s="1"/>
  <c r="J13" i="1"/>
  <c r="K17" i="1"/>
  <c r="M17" i="1" s="1"/>
  <c r="K9" i="1"/>
  <c r="M9" i="1" s="1"/>
  <c r="K8" i="1"/>
  <c r="M8" i="1" s="1"/>
  <c r="L11" i="1"/>
  <c r="K15" i="1"/>
  <c r="M15" i="1" s="1"/>
  <c r="K7" i="1"/>
  <c r="M7" i="1" s="1"/>
  <c r="L10" i="1"/>
  <c r="I13" i="1"/>
  <c r="L16" i="1"/>
  <c r="L8" i="1"/>
  <c r="K12" i="1"/>
  <c r="M12" i="1" s="1"/>
  <c r="J15" i="1"/>
  <c r="J7" i="1"/>
  <c r="K11" i="1"/>
  <c r="M11" i="1" s="1"/>
  <c r="L13" i="1"/>
  <c r="J14" i="1"/>
  <c r="K10" i="1"/>
  <c r="M10" i="1" s="1"/>
  <c r="I17" i="1"/>
  <c r="I9" i="1"/>
  <c r="I12" i="1"/>
  <c r="L12" i="1"/>
  <c r="I16" i="1"/>
  <c r="I8" i="1"/>
  <c r="I15" i="1"/>
  <c r="I7" i="1"/>
  <c r="J11" i="1"/>
  <c r="L15" i="1"/>
  <c r="L7" i="1"/>
  <c r="I14" i="1"/>
  <c r="J10" i="1"/>
  <c r="L14" i="1"/>
  <c r="I6" i="1"/>
  <c r="I11" i="1"/>
  <c r="I10" i="1"/>
  <c r="L6" i="1"/>
  <c r="J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90DE53-4A0E-4E0A-86EA-7216C09DE129}" keepAlive="1" name="Consulta - Data" description="Conexão com a consulta 'Data' na pasta de trabalho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<sst xmlns="http://schemas.openxmlformats.org/spreadsheetml/2006/main" count="120" uniqueCount="109">
  <si>
    <t>Data de início da LB</t>
  </si>
  <si>
    <t>Data de Término da LB</t>
  </si>
  <si>
    <t>Atual data de Início</t>
  </si>
  <si>
    <t>Data Esperada de Término</t>
  </si>
  <si>
    <t>Data de Status (Última data)</t>
  </si>
  <si>
    <t>Duração da Linha de Base (dias)</t>
  </si>
  <si>
    <t>Duração Planejada (dias)</t>
  </si>
  <si>
    <t>ONT (R$)</t>
  </si>
  <si>
    <t>Mês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</si>
  <si>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</si>
  <si>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</si>
  <si>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</si>
  <si>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</si>
  <si>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</si>
  <si>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</si>
  <si>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</si>
  <si>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</si>
  <si>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</si>
  <si>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</si>
  <si>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</si>
  <si>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</si>
  <si>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VP</t>
  </si>
  <si>
    <t>VA</t>
  </si>
  <si>
    <t>CR</t>
  </si>
  <si>
    <t>VC</t>
  </si>
  <si>
    <t>VPr($)</t>
  </si>
  <si>
    <t>IDC($)</t>
  </si>
  <si>
    <t xml:space="preserve">IDP </t>
  </si>
  <si>
    <t>ENT</t>
  </si>
  <si>
    <t>DR(t)</t>
  </si>
  <si>
    <t>PA</t>
  </si>
  <si>
    <t>VD(t)</t>
  </si>
  <si>
    <t>IDP(t)</t>
  </si>
  <si>
    <t>VD(t) em dias</t>
  </si>
  <si>
    <t>Atraso do Projeto</t>
  </si>
  <si>
    <t>Data de Status</t>
  </si>
  <si>
    <t>RESUMO DOS DADOS DO PROJETO</t>
  </si>
  <si>
    <t>#</t>
  </si>
  <si>
    <t>VD(t)= PA - DR(t)</t>
  </si>
  <si>
    <t>IDP(t)= PA/DR(t)</t>
  </si>
  <si>
    <t>Atraso do Projeto= Dur. LB (dias) - Dur. Planejada (dias)</t>
  </si>
  <si>
    <t>VA= % Fisica x R$ Linha de Base</t>
  </si>
  <si>
    <t>VC= VA - CR</t>
  </si>
  <si>
    <t>VPr= VA - VP</t>
  </si>
  <si>
    <t>IDC($)= VA/CR</t>
  </si>
  <si>
    <t>IDP($)= VA/VP</t>
  </si>
  <si>
    <t>ENT= R$ LB/IDC</t>
  </si>
  <si>
    <t>Elaborado por: Ivaldo Monteiro</t>
  </si>
  <si>
    <t>Data:</t>
  </si>
  <si>
    <t>Dados retirados do MS Project</t>
  </si>
  <si>
    <t>22/03/2022</t>
  </si>
  <si>
    <t>15/04/2022</t>
  </si>
  <si>
    <t>15/05/2022</t>
  </si>
  <si>
    <t>15/06/2022</t>
  </si>
  <si>
    <t>15/07/2022</t>
  </si>
  <si>
    <t>Passo a Passo para obtenção dos Dados do MS Project</t>
  </si>
  <si>
    <t>1- Desenvolver o cronograma segundo as "Boas Práticas" (GAO; DCMA e CIOB);</t>
  </si>
  <si>
    <t>2- Atribuir recursos (pode ser um único) à todas as atividades;</t>
  </si>
  <si>
    <t>Requisitos para gerar a Curva S no Project e Exportar para o Excel através da Macro.</t>
  </si>
  <si>
    <r>
      <rPr>
        <b/>
        <sz val="11"/>
        <color rgb="FFFF0000"/>
        <rFont val="Calibri"/>
        <family val="2"/>
        <scheme val="minor"/>
      </rPr>
      <t>IMPORTANTE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configurar o Project antes de iniciar ou adotar modelo pré configurado</t>
    </r>
  </si>
  <si>
    <t>1- Definir a data de Status;</t>
  </si>
  <si>
    <t>2- Atualizar o cronograma conforme concluído, sem digitar valor no campo % Concluído</t>
  </si>
  <si>
    <t>3- Atualizar o % Físico Executado, resultado das medições físicas do campo;</t>
  </si>
  <si>
    <t>4- Atualizar o Custo Real a cada nova data de status;</t>
  </si>
  <si>
    <t>5- "Rodar" a Macro</t>
  </si>
  <si>
    <t>6- Verificar e Validar os valores no Excel (Project x Excel)</t>
  </si>
  <si>
    <t>7 - Salvar o relatório no Excel com a data de Status correpondente e nome da obra.</t>
  </si>
  <si>
    <t>3- Definir a linha de base do projeto (trabalho e custos);</t>
  </si>
  <si>
    <t>4- Deixar livre as colunas de números: 15 à 20.</t>
  </si>
  <si>
    <t>Tempo de execução: 2 minutos</t>
  </si>
  <si>
    <t>15/08/2022</t>
  </si>
  <si>
    <t>15/09/2022</t>
  </si>
  <si>
    <t>15/10/2022</t>
  </si>
  <si>
    <t>15/11/2022</t>
  </si>
  <si>
    <t>15/12/2022</t>
  </si>
  <si>
    <t>15/01/2023</t>
  </si>
  <si>
    <t>15/02/2023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</si>
  <si>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</si>
  <si>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</si>
  <si>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</si>
  <si>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</si>
  <si>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</si>
  <si>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</si>
  <si>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</si>
  <si>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</si>
  <si>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</si>
  <si>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</si>
  <si>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</si>
  <si>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</si>
  <si>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</si>
  <si>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</si>
  <si>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</si>
  <si>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</si>
  <si>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</si>
  <si>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</si>
  <si>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</si>
  <si>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</si>
  <si>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362</t>
  </si>
  <si>
    <t>334,875</t>
  </si>
  <si>
    <t>4691200</t>
  </si>
  <si>
    <t>44636</t>
  </si>
  <si>
    <t>44997</t>
  </si>
  <si>
    <t>44970</t>
  </si>
  <si>
    <t>44972</t>
  </si>
  <si>
    <t xml:space="preserve">Dias úteis por mês: </t>
  </si>
  <si>
    <t>VALOR AGREGADO</t>
  </si>
  <si>
    <t>PRAZO AGREGADO</t>
  </si>
  <si>
    <t>RESUMO DO ACOMPANHAMENTO PERIÓDICO (EV &amp; ES)</t>
  </si>
  <si>
    <t>RESUMO DAS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</si>
</sst>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B05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2" fontId="0" fillId="0" borderId="1" xfId="0" applyNumberFormat="1" applyBorder="1"/>
    <xf numFmtId="3" fontId="0" fillId="0" borderId="1" xfId="0" applyNumberFormat="1" applyBorder="1"/>
    <xf numFmtId="0" fontId="0" fillId="11" borderId="14" xfId="0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11" borderId="15" xfId="0" applyFill="1" applyBorder="1"/>
    <xf numFmtId="0" fontId="6" fillId="11" borderId="15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14" fontId="0" fillId="0" borderId="17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1" fontId="0" fillId="0" borderId="1" xfId="0" applyNumberFormat="1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3" xfId="0" applyBorder="1"/>
    <xf numFmtId="0" fontId="1" fillId="0" borderId="18" xfId="0" applyFont="1" applyBorder="1"/>
    <xf numFmtId="0" fontId="1" fillId="0" borderId="19" xfId="0" applyFont="1" applyBorder="1"/>
    <xf numFmtId="0" fontId="0" fillId="0" borderId="0" xfId="0" applyAlignment="1">
      <alignment horizontal="left"/>
    </xf>
    <xf numFmtId="0" fontId="1" fillId="0" borderId="0" xfId="0" applyFont="1"/>
    <xf numFmtId="3" fontId="0" fillId="0" borderId="10" xfId="0" applyNumberFormat="1" applyBorder="1"/>
    <xf numFmtId="164" fontId="0" fillId="0" borderId="10" xfId="0" applyNumberFormat="1" applyBorder="1"/>
    <xf numFmtId="0" fontId="0" fillId="0" borderId="11" xfId="0" applyBorder="1"/>
    <xf numFmtId="14" fontId="0" fillId="0" borderId="12" xfId="0" applyNumberFormat="1" applyBorder="1"/>
    <xf numFmtId="0" fontId="0" fillId="0" borderId="12" xfId="0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vertical="center"/>
    </xf>
    <xf numFmtId="0" fontId="7" fillId="1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4" fontId="0" fillId="0" borderId="33" xfId="0" applyNumberFormat="1" applyBorder="1"/>
    <xf numFmtId="0" fontId="0" fillId="0" borderId="33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4" fontId="0" fillId="0" borderId="39" xfId="0" applyNumberFormat="1" applyBorder="1"/>
    <xf numFmtId="0" fontId="0" fillId="0" borderId="39" xfId="0" applyBorder="1"/>
    <xf numFmtId="0" fontId="8" fillId="0" borderId="39" xfId="0" applyFont="1" applyBorder="1" applyAlignment="1">
      <alignment horizontal="center" vertical="center"/>
    </xf>
    <xf numFmtId="0" fontId="7" fillId="11" borderId="39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14" fontId="0" fillId="0" borderId="0" xfId="0" applyNumberFormat="1"/>
    <xf numFmtId="3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/>
    </xf>
    <xf numFmtId="0" fontId="8" fillId="11" borderId="39" xfId="0" applyFont="1" applyFill="1" applyBorder="1" applyAlignment="1">
      <alignment horizontal="center" vertical="center"/>
    </xf>
    <xf numFmtId="0" fontId="7" fillId="11" borderId="39" xfId="0" applyFont="1" applyFill="1" applyBorder="1" applyAlignment="1">
      <alignment horizontal="center" vertical="center" wrapText="1"/>
    </xf>
    <xf numFmtId="0" fontId="7" fillId="11" borderId="40" xfId="0" applyFont="1" applyFill="1" applyBorder="1" applyAlignment="1">
      <alignment horizontal="center" vertical="center" wrapText="1"/>
    </xf>
    <xf numFmtId="3" fontId="0" fillId="0" borderId="39" xfId="0" applyNumberFormat="1" applyBorder="1"/>
    <xf numFmtId="0" fontId="0" fillId="0" borderId="41" xfId="0" applyBorder="1"/>
    <xf numFmtId="14" fontId="0" fillId="0" borderId="42" xfId="0" applyNumberFormat="1" applyBorder="1"/>
    <xf numFmtId="0" fontId="0" fillId="0" borderId="42" xfId="0" applyBorder="1"/>
    <xf numFmtId="3" fontId="0" fillId="0" borderId="42" xfId="0" applyNumberFormat="1" applyBorder="1" applyAlignment="1">
      <alignment horizontal="center"/>
    </xf>
    <xf numFmtId="3" fontId="0" fillId="0" borderId="42" xfId="0" applyNumberFormat="1" applyBorder="1"/>
    <xf numFmtId="164" fontId="0" fillId="0" borderId="42" xfId="0" applyNumberFormat="1" applyBorder="1" applyAlignment="1">
      <alignment horizontal="center"/>
    </xf>
    <xf numFmtId="164" fontId="0" fillId="0" borderId="42" xfId="0" applyNumberFormat="1" applyBorder="1"/>
    <xf numFmtId="4" fontId="0" fillId="0" borderId="42" xfId="0" applyNumberFormat="1" applyBorder="1" applyAlignment="1">
      <alignment horizontal="center"/>
    </xf>
    <xf numFmtId="2" fontId="0" fillId="0" borderId="42" xfId="0" applyNumberFormat="1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47" xfId="0" applyBorder="1"/>
    <xf numFmtId="3" fontId="0" fillId="0" borderId="48" xfId="0" applyNumberFormat="1" applyBorder="1" applyAlignment="1">
      <alignment horizontal="center"/>
    </xf>
    <xf numFmtId="3" fontId="0" fillId="0" borderId="48" xfId="0" applyNumberFormat="1" applyBorder="1"/>
    <xf numFmtId="164" fontId="0" fillId="0" borderId="48" xfId="0" applyNumberFormat="1" applyBorder="1" applyAlignment="1">
      <alignment horizontal="center"/>
    </xf>
    <xf numFmtId="164" fontId="0" fillId="0" borderId="48" xfId="0" applyNumberFormat="1" applyBorder="1"/>
    <xf numFmtId="0" fontId="0" fillId="0" borderId="49" xfId="0" applyBorder="1"/>
    <xf numFmtId="164" fontId="2" fillId="11" borderId="39" xfId="0" applyNumberFormat="1" applyFont="1" applyFill="1" applyBorder="1" applyAlignment="1">
      <alignment horizontal="center"/>
    </xf>
    <xf numFmtId="0" fontId="10" fillId="11" borderId="39" xfId="0" applyFont="1" applyFill="1" applyBorder="1" applyAlignment="1">
      <alignment vertical="center"/>
    </xf>
    <xf numFmtId="0" fontId="7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0" fillId="0" borderId="5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</cellXfs>
  <cellStyles count="2">
    <cellStyle name="Normal" xfId="0" builtinId="0"/>
    <cellStyle name="Normal 3" xfId="1" xr:uid="{00000000-0005-0000-0000-000001000000}"/>
  </cellStyles>
  <dxfs count="20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connections" Target="connection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Histograma Acumulado de: VA, VP e CR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VP</c:v>
          </c:tx>
          <c:spPr>
            <a:solidFill>
              <a:srgbClr val="0000FF"/>
            </a:solidFill>
            <a:effectLst/>
          </c:spPr>
          <c:invertIfNegative val="0"/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Data!$F$5:$F$18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35200</c:v>
                </c:pt>
                <c:pt idx="2">
                  <c:v>336000</c:v>
                </c:pt>
                <c:pt idx="3">
                  <c:v>844800</c:v>
                </c:pt>
                <c:pt idx="4">
                  <c:v>1392000</c:v>
                </c:pt>
                <c:pt idx="5">
                  <c:v>1930000</c:v>
                </c:pt>
                <c:pt idx="6">
                  <c:v>2605600</c:v>
                </c:pt>
                <c:pt idx="7">
                  <c:v>3047600</c:v>
                </c:pt>
                <c:pt idx="8">
                  <c:v>3488000</c:v>
                </c:pt>
                <c:pt idx="9">
                  <c:v>3702400</c:v>
                </c:pt>
                <c:pt idx="10">
                  <c:v>4115200</c:v>
                </c:pt>
                <c:pt idx="11">
                  <c:v>4547200</c:v>
                </c:pt>
                <c:pt idx="12">
                  <c:v>4672000</c:v>
                </c:pt>
                <c:pt idx="13">
                  <c:v>4691200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1-4972-ADE3-BAFBCB994A4A}"/>
            </c:ext>
          </c:extLst>
        </c:ser>
        <c:ser>
          <c:idx val="1"/>
          <c:order val="1"/>
          <c:tx>
            <c:v>VA</c:v>
          </c:tx>
          <c:spPr>
            <a:solidFill>
              <a:srgbClr val="008000"/>
            </a:solidFill>
            <a:effectLst/>
          </c:spPr>
          <c:invertIfNegative val="0"/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Data!$G$5:$G$18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40000</c:v>
                </c:pt>
                <c:pt idx="2">
                  <c:v>160000</c:v>
                </c:pt>
                <c:pt idx="3">
                  <c:v>480000</c:v>
                </c:pt>
                <c:pt idx="4">
                  <c:v>673600</c:v>
                </c:pt>
                <c:pt idx="5">
                  <c:v>1368000</c:v>
                </c:pt>
                <c:pt idx="6">
                  <c:v>2230000</c:v>
                </c:pt>
                <c:pt idx="7">
                  <c:v>2526800</c:v>
                </c:pt>
                <c:pt idx="8">
                  <c:v>3324800</c:v>
                </c:pt>
                <c:pt idx="9">
                  <c:v>3907200</c:v>
                </c:pt>
                <c:pt idx="10">
                  <c:v>4355200</c:v>
                </c:pt>
                <c:pt idx="11">
                  <c:v>4523200</c:v>
                </c:pt>
                <c:pt idx="12">
                  <c:v>4691200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1-4972-ADE3-BAFBCB994A4A}"/>
            </c:ext>
          </c:extLst>
        </c:ser>
        <c:ser>
          <c:idx val="2"/>
          <c:order val="2"/>
          <c:tx>
            <c:v>CR</c:v>
          </c:tx>
          <c:spPr>
            <a:solidFill>
              <a:srgbClr val="FF0000"/>
            </a:solidFill>
            <a:effectLst/>
          </c:spPr>
          <c:invertIfNegative val="0"/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Data!$H$5:$H$18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40000</c:v>
                </c:pt>
                <c:pt idx="2">
                  <c:v>180000</c:v>
                </c:pt>
                <c:pt idx="3">
                  <c:v>500000</c:v>
                </c:pt>
                <c:pt idx="4">
                  <c:v>720000</c:v>
                </c:pt>
                <c:pt idx="5">
                  <c:v>1500000</c:v>
                </c:pt>
                <c:pt idx="6">
                  <c:v>2100000</c:v>
                </c:pt>
                <c:pt idx="7">
                  <c:v>2450000</c:v>
                </c:pt>
                <c:pt idx="8">
                  <c:v>3250000</c:v>
                </c:pt>
                <c:pt idx="9">
                  <c:v>3900000</c:v>
                </c:pt>
                <c:pt idx="10">
                  <c:v>4400000</c:v>
                </c:pt>
                <c:pt idx="11">
                  <c:v>4500000</c:v>
                </c:pt>
                <c:pt idx="12">
                  <c:v>4700000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1-4972-ADE3-BAFBCB994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71599"/>
        <c:axId val="239267855"/>
      </c:barChart>
      <c:catAx>
        <c:axId val="23927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9267855"/>
        <c:crosses val="autoZero"/>
        <c:auto val="1"/>
        <c:lblAlgn val="ctr"/>
        <c:lblOffset val="100"/>
        <c:noMultiLvlLbl val="0"/>
      </c:catAx>
      <c:valAx>
        <c:axId val="239267855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9271599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Curva 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570446159825628E-2"/>
          <c:y val="8.9083126525428824E-2"/>
          <c:w val="0.88992338103271695"/>
          <c:h val="0.81827132207971598"/>
        </c:manualLayout>
      </c:layout>
      <c:lineChart>
        <c:grouping val="standard"/>
        <c:varyColors val="0"/>
        <c:ser>
          <c:idx val="0"/>
          <c:order val="0"/>
          <c:tx>
            <c:v>VP</c:v>
          </c:tx>
          <c:spPr>
            <a:ln w="25400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Data!$F$5:$F$18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35200</c:v>
                </c:pt>
                <c:pt idx="2">
                  <c:v>336000</c:v>
                </c:pt>
                <c:pt idx="3">
                  <c:v>844800</c:v>
                </c:pt>
                <c:pt idx="4">
                  <c:v>1392000</c:v>
                </c:pt>
                <c:pt idx="5">
                  <c:v>1930000</c:v>
                </c:pt>
                <c:pt idx="6">
                  <c:v>2605600</c:v>
                </c:pt>
                <c:pt idx="7">
                  <c:v>3047600</c:v>
                </c:pt>
                <c:pt idx="8">
                  <c:v>3488000</c:v>
                </c:pt>
                <c:pt idx="9">
                  <c:v>3702400</c:v>
                </c:pt>
                <c:pt idx="10">
                  <c:v>4115200</c:v>
                </c:pt>
                <c:pt idx="11">
                  <c:v>4547200</c:v>
                </c:pt>
                <c:pt idx="12">
                  <c:v>4672000</c:v>
                </c:pt>
                <c:pt idx="13">
                  <c:v>4691200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810-487E-9659-CAA8E576AA6B}"/>
            </c:ext>
          </c:extLst>
        </c:ser>
        <c:ser>
          <c:idx val="1"/>
          <c:order val="1"/>
          <c:tx>
            <c:v>VA</c:v>
          </c:tx>
          <c:spPr>
            <a:ln w="25400">
              <a:solidFill>
                <a:srgbClr val="0080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Data!$G$5:$G$18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40000</c:v>
                </c:pt>
                <c:pt idx="2">
                  <c:v>160000</c:v>
                </c:pt>
                <c:pt idx="3">
                  <c:v>480000</c:v>
                </c:pt>
                <c:pt idx="4">
                  <c:v>673600</c:v>
                </c:pt>
                <c:pt idx="5">
                  <c:v>1368000</c:v>
                </c:pt>
                <c:pt idx="6">
                  <c:v>2230000</c:v>
                </c:pt>
                <c:pt idx="7">
                  <c:v>2526800</c:v>
                </c:pt>
                <c:pt idx="8">
                  <c:v>3324800</c:v>
                </c:pt>
                <c:pt idx="9">
                  <c:v>3907200</c:v>
                </c:pt>
                <c:pt idx="10">
                  <c:v>4355200</c:v>
                </c:pt>
                <c:pt idx="11">
                  <c:v>4523200</c:v>
                </c:pt>
                <c:pt idx="12">
                  <c:v>4691200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0-487E-9659-CAA8E576AA6B}"/>
            </c:ext>
          </c:extLst>
        </c:ser>
        <c:ser>
          <c:idx val="2"/>
          <c:order val="2"/>
          <c:tx>
            <c:v>CR</c:v>
          </c:tx>
          <c:spPr>
            <a:ln w="254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Data!$H$5:$H$18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40000</c:v>
                </c:pt>
                <c:pt idx="2">
                  <c:v>180000</c:v>
                </c:pt>
                <c:pt idx="3">
                  <c:v>500000</c:v>
                </c:pt>
                <c:pt idx="4">
                  <c:v>720000</c:v>
                </c:pt>
                <c:pt idx="5">
                  <c:v>1500000</c:v>
                </c:pt>
                <c:pt idx="6">
                  <c:v>2100000</c:v>
                </c:pt>
                <c:pt idx="7">
                  <c:v>2450000</c:v>
                </c:pt>
                <c:pt idx="8">
                  <c:v>3250000</c:v>
                </c:pt>
                <c:pt idx="9">
                  <c:v>3900000</c:v>
                </c:pt>
                <c:pt idx="10">
                  <c:v>4400000</c:v>
                </c:pt>
                <c:pt idx="11">
                  <c:v>4500000</c:v>
                </c:pt>
                <c:pt idx="12">
                  <c:v>4700000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10-487E-9659-CAA8E576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24703"/>
        <c:axId val="194035103"/>
      </c:lineChart>
      <c:catAx>
        <c:axId val="194024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layout>
            <c:manualLayout>
              <c:xMode val="edge"/>
              <c:yMode val="edge"/>
              <c:x val="0.92315217369859537"/>
              <c:y val="0.945571915889431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4035103"/>
        <c:crosses val="autoZero"/>
        <c:auto val="1"/>
        <c:lblAlgn val="ctr"/>
        <c:lblOffset val="100"/>
        <c:noMultiLvlLbl val="0"/>
      </c:catAx>
      <c:valAx>
        <c:axId val="194035103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94024703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Histórico das Variações de Progresso e Custos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VC</c:v>
          </c:tx>
          <c:spPr>
            <a:ln w="28575">
              <a:solidFill>
                <a:srgbClr val="FF00FF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FF00FF"/>
              </a:solidFill>
              <a:ln w="28575"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Data!$I$5:$I$18</c:f>
              <c:numCache>
                <c:formatCode>#,##0</c:formatCode>
                <c:ptCount val="14"/>
                <c:pt idx="0" formatCode="General">
                  <c:v>0</c:v>
                </c:pt>
                <c:pt idx="1">
                  <c:v>0</c:v>
                </c:pt>
                <c:pt idx="2">
                  <c:v>-20000</c:v>
                </c:pt>
                <c:pt idx="3">
                  <c:v>-20000</c:v>
                </c:pt>
                <c:pt idx="4">
                  <c:v>-46400</c:v>
                </c:pt>
                <c:pt idx="5">
                  <c:v>-132000</c:v>
                </c:pt>
                <c:pt idx="6">
                  <c:v>130000</c:v>
                </c:pt>
                <c:pt idx="7">
                  <c:v>76800</c:v>
                </c:pt>
                <c:pt idx="8">
                  <c:v>74800</c:v>
                </c:pt>
                <c:pt idx="9">
                  <c:v>7200</c:v>
                </c:pt>
                <c:pt idx="10">
                  <c:v>-44800</c:v>
                </c:pt>
                <c:pt idx="11">
                  <c:v>23200</c:v>
                </c:pt>
                <c:pt idx="12">
                  <c:v>-8800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3-4156-992F-29BAD58EFF75}"/>
            </c:ext>
          </c:extLst>
        </c:ser>
        <c:ser>
          <c:idx val="1"/>
          <c:order val="1"/>
          <c:tx>
            <c:v>VPr($)</c:v>
          </c:tx>
          <c:spPr>
            <a:ln w="28575">
              <a:solidFill>
                <a:srgbClr val="FFFF00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FFFF0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Data!$J$5:$J$18</c:f>
              <c:numCache>
                <c:formatCode>#,##0</c:formatCode>
                <c:ptCount val="14"/>
                <c:pt idx="0">
                  <c:v>0</c:v>
                </c:pt>
                <c:pt idx="1">
                  <c:v>4800</c:v>
                </c:pt>
                <c:pt idx="2">
                  <c:v>-176000</c:v>
                </c:pt>
                <c:pt idx="3">
                  <c:v>-364800</c:v>
                </c:pt>
                <c:pt idx="4">
                  <c:v>-718400</c:v>
                </c:pt>
                <c:pt idx="5">
                  <c:v>-562000</c:v>
                </c:pt>
                <c:pt idx="6">
                  <c:v>-375600</c:v>
                </c:pt>
                <c:pt idx="7">
                  <c:v>-520800</c:v>
                </c:pt>
                <c:pt idx="8">
                  <c:v>-163200</c:v>
                </c:pt>
                <c:pt idx="9">
                  <c:v>204800</c:v>
                </c:pt>
                <c:pt idx="10">
                  <c:v>240000</c:v>
                </c:pt>
                <c:pt idx="11">
                  <c:v>-24000</c:v>
                </c:pt>
                <c:pt idx="12">
                  <c:v>19200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3-4156-992F-29BAD58E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49743"/>
        <c:axId val="241253071"/>
      </c:lineChart>
      <c:catAx>
        <c:axId val="241249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1253071"/>
        <c:crosses val="autoZero"/>
        <c:auto val="1"/>
        <c:lblAlgn val="ctr"/>
        <c:lblOffset val="100"/>
        <c:noMultiLvlLbl val="0"/>
      </c:catAx>
      <c:valAx>
        <c:axId val="24125307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1249743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Histórico dos Atrasos e Variações do PA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VD(t)</c:v>
          </c:tx>
          <c:spPr>
            <a:ln w="28575">
              <a:solidFill>
                <a:srgbClr val="FF00FF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FF00FF"/>
              </a:solidFill>
              <a:ln w="28575"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Data!$R$5:$R$18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0.31914893620000051</c:v>
                </c:pt>
                <c:pt idx="2">
                  <c:v>-11.702127660400002</c:v>
                </c:pt>
                <c:pt idx="3">
                  <c:v>-14.339622641999998</c:v>
                </c:pt>
                <c:pt idx="4">
                  <c:v>-26.72955975</c:v>
                </c:pt>
                <c:pt idx="5">
                  <c:v>-20.877192981999997</c:v>
                </c:pt>
                <c:pt idx="6">
                  <c:v>-11.119005328</c:v>
                </c:pt>
                <c:pt idx="7">
                  <c:v>-22.332741268000014</c:v>
                </c:pt>
                <c:pt idx="8">
                  <c:v>-7.4114441420000077</c:v>
                </c:pt>
                <c:pt idx="9">
                  <c:v>9.9224806199999804</c:v>
                </c:pt>
                <c:pt idx="10">
                  <c:v>11.111111111999996</c:v>
                </c:pt>
                <c:pt idx="11">
                  <c:v>-1.1111111119999961</c:v>
                </c:pt>
                <c:pt idx="12">
                  <c:v>18.456221180000014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E-4A76-8D3D-4E73FE6272FA}"/>
            </c:ext>
          </c:extLst>
        </c:ser>
        <c:ser>
          <c:idx val="1"/>
          <c:order val="1"/>
          <c:tx>
            <c:v>Atraso do Projeto</c:v>
          </c:tx>
          <c:spPr>
            <a:ln w="28575">
              <a:solidFill>
                <a:schemeClr val="accent1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FFFF00"/>
              </a:solidFill>
              <a:ln w="28575">
                <a:solidFill>
                  <a:schemeClr val="accent1"/>
                </a:solidFill>
                <a:prstDash val="solid"/>
              </a:ln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Data!$S$5:$S$18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-10.875</c:v>
                </c:pt>
                <c:pt idx="6">
                  <c:v>-10.875</c:v>
                </c:pt>
                <c:pt idx="7">
                  <c:v>9.125</c:v>
                </c:pt>
                <c:pt idx="8">
                  <c:v>14.125</c:v>
                </c:pt>
                <c:pt idx="9">
                  <c:v>14.125</c:v>
                </c:pt>
                <c:pt idx="10">
                  <c:v>27.125</c:v>
                </c:pt>
                <c:pt idx="11">
                  <c:v>27.125</c:v>
                </c:pt>
                <c:pt idx="12">
                  <c:v>27.125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E-4A76-8D3D-4E73FE62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71215"/>
        <c:axId val="236895759"/>
      </c:lineChart>
      <c:catAx>
        <c:axId val="236871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895759"/>
        <c:crosses val="autoZero"/>
        <c:auto val="1"/>
        <c:lblAlgn val="ctr"/>
        <c:lblOffset val="100"/>
        <c:noMultiLvlLbl val="0"/>
      </c:catAx>
      <c:valAx>
        <c:axId val="236895759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Dias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871215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Histórico dos Índices de Desempenho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IDC</c:v>
          </c:tx>
          <c:spPr>
            <a:ln w="28575">
              <a:solidFill>
                <a:srgbClr val="FF0000"/>
              </a:solidFill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solid"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Data!$K$5:$K$18</c:f>
              <c:numCache>
                <c:formatCode>0.0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0.93555555555555558</c:v>
                </c:pt>
                <c:pt idx="5">
                  <c:v>0.91200000000000003</c:v>
                </c:pt>
                <c:pt idx="6">
                  <c:v>1.0619047619047619</c:v>
                </c:pt>
                <c:pt idx="7">
                  <c:v>1.0313469387755103</c:v>
                </c:pt>
                <c:pt idx="8">
                  <c:v>1.0230153846153847</c:v>
                </c:pt>
                <c:pt idx="9">
                  <c:v>1.0018461538461538</c:v>
                </c:pt>
                <c:pt idx="10">
                  <c:v>0.98981818181818182</c:v>
                </c:pt>
                <c:pt idx="11">
                  <c:v>1.0051555555555556</c:v>
                </c:pt>
                <c:pt idx="12">
                  <c:v>0.99812765957446814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C-418E-A12C-C37FB1CA66C3}"/>
            </c:ext>
          </c:extLst>
        </c:ser>
        <c:ser>
          <c:idx val="1"/>
          <c:order val="1"/>
          <c:tx>
            <c:v>IDP($)</c:v>
          </c:tx>
          <c:spPr>
            <a:ln w="28575">
              <a:solidFill>
                <a:srgbClr val="7030A0"/>
              </a:solidFill>
              <a:prstDash val="sysDash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7030A0"/>
              </a:solidFill>
              <a:ln w="28575">
                <a:solidFill>
                  <a:srgbClr val="FFFF00"/>
                </a:solidFill>
                <a:prstDash val="sysDash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Data!$L$5:$L$18</c:f>
              <c:numCache>
                <c:formatCode>0.0</c:formatCode>
                <c:ptCount val="14"/>
                <c:pt idx="0" formatCode="General">
                  <c:v>1</c:v>
                </c:pt>
                <c:pt idx="1">
                  <c:v>1.1363636363636365</c:v>
                </c:pt>
                <c:pt idx="2">
                  <c:v>0.47619047619047616</c:v>
                </c:pt>
                <c:pt idx="3">
                  <c:v>0.56818181818181823</c:v>
                </c:pt>
                <c:pt idx="4">
                  <c:v>0.48390804597701148</c:v>
                </c:pt>
                <c:pt idx="5">
                  <c:v>0.70880829015544045</c:v>
                </c:pt>
                <c:pt idx="6">
                  <c:v>0.8558489407430151</c:v>
                </c:pt>
                <c:pt idx="7">
                  <c:v>0.82911143194644965</c:v>
                </c:pt>
                <c:pt idx="8">
                  <c:v>0.9532110091743119</c:v>
                </c:pt>
                <c:pt idx="9">
                  <c:v>1.0553154710458081</c:v>
                </c:pt>
                <c:pt idx="10">
                  <c:v>1.0583203732503887</c:v>
                </c:pt>
                <c:pt idx="11">
                  <c:v>0.99472202674173116</c:v>
                </c:pt>
                <c:pt idx="12">
                  <c:v>1.0041095890410958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C-418E-A12C-C37FB1CA66C3}"/>
            </c:ext>
          </c:extLst>
        </c:ser>
        <c:ser>
          <c:idx val="2"/>
          <c:order val="2"/>
          <c:tx>
            <c:v>IDP(t)</c:v>
          </c:tx>
          <c:spPr>
            <a:ln w="28575">
              <a:solidFill>
                <a:srgbClr val="0000FF"/>
              </a:solidFill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0000FF"/>
              </a:solidFill>
              <a:ln w="28575">
                <a:solidFill>
                  <a:srgbClr val="0000FF"/>
                </a:solidFill>
                <a:prstDash val="solid"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Data!$D$5:$D$18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cat>
          <c:val>
            <c:numRef>
              <c:f>Data!$Q$5:$Q$18</c:f>
              <c:numCache>
                <c:formatCode>0.0</c:formatCode>
                <c:ptCount val="14"/>
                <c:pt idx="0" formatCode="General">
                  <c:v>1</c:v>
                </c:pt>
                <c:pt idx="1">
                  <c:v>1.0706686930166229</c:v>
                </c:pt>
                <c:pt idx="2">
                  <c:v>0.42418101990884327</c:v>
                </c:pt>
                <c:pt idx="3">
                  <c:v>0.64150943395000004</c:v>
                </c:pt>
                <c:pt idx="4">
                  <c:v>0.55688965120936951</c:v>
                </c:pt>
                <c:pt idx="5">
                  <c:v>0.73903508772500004</c:v>
                </c:pt>
                <c:pt idx="6">
                  <c:v>0.88880994672000002</c:v>
                </c:pt>
                <c:pt idx="7">
                  <c:v>0.81439276694284868</c:v>
                </c:pt>
                <c:pt idx="8">
                  <c:v>0.9470611132714285</c:v>
                </c:pt>
                <c:pt idx="9">
                  <c:v>1.0618907241888109</c:v>
                </c:pt>
                <c:pt idx="10">
                  <c:v>1.0617283950666667</c:v>
                </c:pt>
                <c:pt idx="11">
                  <c:v>0.99444444444000002</c:v>
                </c:pt>
                <c:pt idx="12">
                  <c:v>1.0840415485446144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6C-418E-A12C-C37FB1CA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87023"/>
        <c:axId val="236867471"/>
      </c:lineChart>
      <c:catAx>
        <c:axId val="236887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867471"/>
        <c:crosses val="autoZero"/>
        <c:auto val="1"/>
        <c:lblAlgn val="ctr"/>
        <c:lblOffset val="100"/>
        <c:noMultiLvlLbl val="0"/>
      </c:catAx>
      <c:valAx>
        <c:axId val="23686747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Desempenho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36887023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ENT Historico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</c:v>
          </c:tx>
          <c:spPr>
            <a:ln w="28575">
              <a:solidFill>
                <a:srgbClr val="FFFF00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FFFF0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numRef>
              <c:f>Data!$D$6:$D$18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Data!$M$6:$M$18</c:f>
              <c:numCache>
                <c:formatCode>#,##0</c:formatCode>
                <c:ptCount val="13"/>
                <c:pt idx="0">
                  <c:v>4691200</c:v>
                </c:pt>
                <c:pt idx="1">
                  <c:v>5277600</c:v>
                </c:pt>
                <c:pt idx="2">
                  <c:v>4886666.666666667</c:v>
                </c:pt>
                <c:pt idx="3">
                  <c:v>5014346.7933491683</c:v>
                </c:pt>
                <c:pt idx="4">
                  <c:v>5143859.6491228072</c:v>
                </c:pt>
                <c:pt idx="5">
                  <c:v>4417721.97309417</c:v>
                </c:pt>
                <c:pt idx="6">
                  <c:v>4548614.8488206426</c:v>
                </c:pt>
                <c:pt idx="7">
                  <c:v>4585659.2877767086</c:v>
                </c:pt>
                <c:pt idx="8">
                  <c:v>4682555.282555283</c:v>
                </c:pt>
                <c:pt idx="9">
                  <c:v>4739456.2821454816</c:v>
                </c:pt>
                <c:pt idx="10">
                  <c:v>4667138.3091616556</c:v>
                </c:pt>
                <c:pt idx="11">
                  <c:v>4700000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4-46F8-ABF2-B7EB0366CEE1}"/>
            </c:ext>
          </c:extLst>
        </c:ser>
        <c:ser>
          <c:idx val="1"/>
          <c:order val="1"/>
          <c:tx>
            <c:v>ONT</c:v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Data!$D$6:$D$18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(Data!$B$12,Data!$B$12,Data!$B$12,Data!$B$12,Data!$B$12,Data!$B$12,Data!$B$12,Data!$B$12,Data!$B$12,Data!$B$12,Data!$B$12,Data!$B$12,Data!$B$12,Data!$B$12,Data!$B$12,Data!$B$12,Data!$B$12,Data!$B$12)</c:f>
              <c:numCache>
                <c:formatCode>#,##0</c:formatCode>
                <c:ptCount val="18"/>
                <c:pt idx="0">
                  <c:v>4691200</c:v>
                </c:pt>
                <c:pt idx="1">
                  <c:v>4691200</c:v>
                </c:pt>
                <c:pt idx="2">
                  <c:v>4691200</c:v>
                </c:pt>
                <c:pt idx="3">
                  <c:v>4691200</c:v>
                </c:pt>
                <c:pt idx="4">
                  <c:v>4691200</c:v>
                </c:pt>
                <c:pt idx="5">
                  <c:v>4691200</c:v>
                </c:pt>
                <c:pt idx="6">
                  <c:v>4691200</c:v>
                </c:pt>
                <c:pt idx="7">
                  <c:v>4691200</c:v>
                </c:pt>
                <c:pt idx="8">
                  <c:v>4691200</c:v>
                </c:pt>
                <c:pt idx="9">
                  <c:v>4691200</c:v>
                </c:pt>
                <c:pt idx="10">
                  <c:v>4691200</c:v>
                </c:pt>
                <c:pt idx="11">
                  <c:v>4691200</c:v>
                </c:pt>
                <c:pt idx="12">
                  <c:v>4691200</c:v>
                </c:pt>
                <c:pt idx="13">
                  <c:v>4691200</c:v>
                </c:pt>
                <c:pt idx="14">
                  <c:v>4691200</c:v>
                </c:pt>
                <c:pt idx="15">
                  <c:v>4691200</c:v>
                </c:pt>
                <c:pt idx="16">
                  <c:v>4691200</c:v>
                </c:pt>
                <c:pt idx="17">
                  <c:v>4691200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84-46F8-ABF2-B7EB0366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21375"/>
        <c:axId val="194014303"/>
      </c:lineChart>
      <c:catAx>
        <c:axId val="194021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Periodo #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4014303"/>
        <c:crosses val="autoZero"/>
        <c:auto val="1"/>
        <c:lblAlgn val="ctr"/>
        <c:lblOffset val="100"/>
        <c:noMultiLvlLbl val="0"/>
      </c:catAx>
      <c:valAx>
        <c:axId val="194014303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94021375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8" workbookViewId="0" zoomToFit="1"/>
  </sheetViews>
  <pageMargins left="0.511811024" right="0.511811024" top="0.78740157499999996" bottom="0.78740157499999996" header="0.31496062000000002" footer="0.31496062000000002"/>
  <pageSetup paperSize="9" orientation="landscape" horizontalDpi="180" verticalDpi="18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/>
  </sheetViews>
  <pageMargins left="0.51181102362204722" right="0.51181102362204722" top="0.78740157480314965" bottom="0.78740157480314965" header="0.31496062992125984" footer="0.31496062992125984"/>
  <pageSetup paperSize="9" orientation="landscape" horizontalDpi="180" verticalDpi="180" r:id="rId1"/>
  <headerFooter>
    <oddHeader>&amp;C&amp;"-,Negrito"&amp;14Projeto VITPLAN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8" workbookViewId="0" zoomToFit="1"/>
  </sheetViews>
  <pageMargins left="0.511811024" right="0.511811024" top="0.78740157499999996" bottom="0.78740157499999996" header="0.31496062000000002" footer="0.31496062000000002"/>
  <pageSetup paperSize="9" orientation="landscape" horizontalDpi="180" verticalDpi="18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8" workbookViewId="0" zoomToFit="1"/>
  </sheetViews>
  <pageMargins left="0.511811024" right="0.511811024" top="0.78740157499999996" bottom="0.78740157499999996" header="0.31496062000000002" footer="0.31496062000000002"/>
  <pageSetup paperSize="9" orientation="landscape" horizontalDpi="180" verticalDpi="18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6" workbookViewId="0"/>
  </sheetViews>
  <pageMargins left="0.511811024" right="0.511811024" top="0.78740157499999996" bottom="0.78740157499999996" header="0.31496062000000002" footer="0.31496062000000002"/>
  <pageSetup paperSize="9" orientation="landscape" horizontalDpi="180" verticalDpi="18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8" workbookViewId="0" zoomToFit="1"/>
  </sheetViews>
  <pageMargins left="0.511811024" right="0.511811024" top="0.78740157499999996" bottom="0.78740157499999996" header="0.31496062000000002" footer="0.31496062000000002"/>
  <pageSetup paperSize="9" orientation="landscape" horizontalDpi="180" verticalDpi="18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smanagement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081" cy="60136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A2FB05-CBBF-46E1-8C79-BE1CCB6EF9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0.00528</cdr:x>
      <cdr:y>0.00846</cdr:y>
    </cdr:from>
    <cdr:to>
      <cdr:x>0.04619</cdr:x>
      <cdr:y>0.07817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9AAF1DC3-732C-4996-81F9-294C5E56596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50800" y="50800"/>
          <a:ext cx="393370" cy="4185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0.91148</cdr:x>
      <cdr:y>0.00981</cdr:y>
    </cdr:from>
    <cdr:to>
      <cdr:x>0.99976</cdr:x>
      <cdr:y>0.07898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C307EF64-C8D5-4C02-AE38-6756B9ECED4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765162" y="58907"/>
          <a:ext cx="849009" cy="41530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6081" cy="60136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13306B-C09C-43F2-A74B-3D8045E006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0.90473</cdr:x>
      <cdr:y>0.00846</cdr:y>
    </cdr:from>
    <cdr:to>
      <cdr:x>0.99302</cdr:x>
      <cdr:y>0.07763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C307EF64-C8D5-4C02-AE38-6756B9ECED4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00310" y="50800"/>
          <a:ext cx="849009" cy="41530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0.00528</cdr:x>
      <cdr:y>0.00846</cdr:y>
    </cdr:from>
    <cdr:to>
      <cdr:x>0.04619</cdr:x>
      <cdr:y>0.07817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C3EA18DC-BFBC-4574-AC6B-F1B17706DC5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50800" y="50800"/>
          <a:ext cx="393370" cy="41855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0</xdr:col>
      <xdr:colOff>513686</xdr:colOff>
      <xdr:row>0</xdr:row>
      <xdr:rowOff>556845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B86222-3F96-4D47-8958-1FDB95CA8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28" t="9411" r="25586" b="14407"/>
        <a:stretch/>
      </xdr:blipFill>
      <xdr:spPr>
        <a:xfrm>
          <a:off x="0" y="7620"/>
          <a:ext cx="513686" cy="5492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0.90389</cdr:x>
      <cdr:y>0.00576</cdr:y>
    </cdr:from>
    <cdr:to>
      <cdr:x>0.99724</cdr:x>
      <cdr:y>0.07889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E276EADC-05E1-4951-8B63-44D2A2B35C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92206" y="34587"/>
          <a:ext cx="897646" cy="4391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0.00528</cdr:x>
      <cdr:y>0.00846</cdr:y>
    </cdr:from>
    <cdr:to>
      <cdr:x>0.04607</cdr:x>
      <cdr:y>0.0783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9804525C-BE34-47FE-96C5-D45D8FB8A8E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50800" y="50801"/>
          <a:ext cx="392233" cy="41937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8AA288-5BF9-48ED-85F7-41A15623B0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0.00359</cdr:x>
      <cdr:y>0.00306</cdr:y>
    </cdr:from>
    <cdr:to>
      <cdr:x>0.05062</cdr:x>
      <cdr:y>0.08378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ABB86222-3F96-4D47-8958-1FDB95CA812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34588" y="18375"/>
          <a:ext cx="452888" cy="4842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0.90511</cdr:x>
      <cdr:y>0.00982</cdr:y>
    </cdr:from>
    <cdr:to>
      <cdr:x>0.99327</cdr:x>
      <cdr:y>0.07905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E276EADC-05E1-4951-8B63-44D2A2B35C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716523" y="58906"/>
          <a:ext cx="849009" cy="41530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6081" cy="60136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146758-0D5B-47A1-8463-9C70187E7D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0.00528</cdr:x>
      <cdr:y>0.00846</cdr:y>
    </cdr:from>
    <cdr:to>
      <cdr:x>0.04613</cdr:x>
      <cdr:y>0.07823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41FF25A5-8AFA-4EB8-9FD9-6D8854F042B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50800" y="50800"/>
          <a:ext cx="392801" cy="41896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0.9081</cdr:x>
      <cdr:y>0.00846</cdr:y>
    </cdr:from>
    <cdr:to>
      <cdr:x>0.99639</cdr:x>
      <cdr:y>0.07763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00CD120-C08F-4AC1-B075-F1B9FBF0C0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732736" y="50800"/>
          <a:ext cx="849009" cy="415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6081" cy="60136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8332AC-A560-4D93-BD7E-60C49921A7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0.91063</cdr:x>
      <cdr:y>0.01521</cdr:y>
    </cdr:from>
    <cdr:to>
      <cdr:x>0.99892</cdr:x>
      <cdr:y>0.08438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id="{200CD120-C08F-4AC1-B075-F1B9FBF0C0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57056" y="91332"/>
          <a:ext cx="849009" cy="41530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0.00528</cdr:x>
      <cdr:y>0.00846</cdr:y>
    </cdr:from>
    <cdr:to>
      <cdr:x>0.04619</cdr:x>
      <cdr:y>0.07817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9AAF1DC3-732C-4996-81F9-294C5E56596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28" t="9411" r="25586" b="14407"/>
        <a:stretch xmlns:a="http://schemas.openxmlformats.org/drawingml/2006/main"/>
      </cdr:blipFill>
      <cdr:spPr>
        <a:xfrm xmlns:a="http://schemas.openxmlformats.org/drawingml/2006/main">
          <a:off x="50800" y="50800"/>
          <a:ext cx="393370" cy="418554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6E39EF-17BA-4FC6-AF9A-0ABEADE89D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23499719-B5F3-4827-A7D2-9FC46ECB18A8}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B7445F-9A5B-4377-975A-9D5C7E80707A}" name="Data" displayName="Data" ref="A1:T16" tableType="queryTable" totalsRowShown="0">
  <autoFilter ref="A1:T16" xr:uid="{35B7445F-9A5B-4377-975A-9D5C7E80707A}"/>
  <tableColumns count="20">
    <tableColumn id="1" xr3:uid="{A9C1CF35-8CA4-4E6D-8AC7-21814B629603}" uniqueName="1" name="Column1" queryTableFieldId="1" dataDxfId="19"/>
    <tableColumn id="2" xr3:uid="{A8426413-FA49-4822-AA8D-3717768CF10E}" uniqueName="2" name="Column2" queryTableFieldId="2" dataDxfId="18"/>
    <tableColumn id="3" xr3:uid="{740DCF90-8BD1-4FD2-8A92-9095595F85BE}" uniqueName="3" name="Column3" queryTableFieldId="3" dataDxfId="17"/>
    <tableColumn id="4" xr3:uid="{BB1A3FF0-8438-409D-94FD-D861D9768795}" uniqueName="4" name="Column4" queryTableFieldId="4" dataDxfId="16"/>
    <tableColumn id="5" xr3:uid="{C99933C8-4A25-482C-8E7D-1299B9C76947}" uniqueName="5" name="Column5" queryTableFieldId="5" dataDxfId="15"/>
    <tableColumn id="6" xr3:uid="{8DE7CCD2-21BC-40EC-8C4A-8F18BA57D9B9}" uniqueName="6" name="Column6" queryTableFieldId="6" dataDxfId="14"/>
    <tableColumn id="7" xr3:uid="{8E0B554B-1CA7-482E-9C18-4DAD3E00817C}" uniqueName="7" name="Column7" queryTableFieldId="7" dataDxfId="13"/>
    <tableColumn id="8" xr3:uid="{4C90EA34-58C9-42EA-ABE3-32EEDCCCBD6B}" uniqueName="8" name="Column8" queryTableFieldId="8" dataDxfId="12"/>
    <tableColumn id="9" xr3:uid="{6C1796CD-8594-41B1-8FF3-632140F0A0E9}" uniqueName="9" name="Column9" queryTableFieldId="9" dataDxfId="11"/>
    <tableColumn id="10" xr3:uid="{71B4BA48-B858-4988-A80F-B2944273DF8E}" uniqueName="10" name="Column10" queryTableFieldId="10" dataDxfId="10"/>
    <tableColumn id="11" xr3:uid="{813197A7-9588-4F17-9499-1C7B22DC1EF6}" uniqueName="11" name="Column11" queryTableFieldId="11" dataDxfId="9"/>
    <tableColumn id="12" xr3:uid="{71177C11-D5E4-480F-8751-268ABC9EB3F0}" uniqueName="12" name="Column12" queryTableFieldId="12" dataDxfId="8"/>
    <tableColumn id="13" xr3:uid="{50C39B35-AE82-4683-836D-AE8A0B6F31CB}" uniqueName="13" name="Column13" queryTableFieldId="13" dataDxfId="7"/>
    <tableColumn id="14" xr3:uid="{459E4F4A-2F49-4F19-9EBE-8E0CF4BA28D1}" uniqueName="14" name="Column14" queryTableFieldId="14" dataDxfId="6"/>
    <tableColumn id="15" xr3:uid="{E7AD0373-8CCC-45D6-98BF-03139EEDC764}" uniqueName="15" name="Column15" queryTableFieldId="15" dataDxfId="5"/>
    <tableColumn id="16" xr3:uid="{F58BF934-C8B4-4AEA-BA36-247E6295B32D}" uniqueName="16" name="Column16" queryTableFieldId="16" dataDxfId="4"/>
    <tableColumn id="17" xr3:uid="{088CC788-C7B6-4FFD-A049-76589C853546}" uniqueName="17" name="Column17" queryTableFieldId="17" dataDxfId="3"/>
    <tableColumn id="18" xr3:uid="{6A6734D1-12AC-4D9C-89B2-BC6F4934BCD0}" uniqueName="18" name="Column18" queryTableFieldId="18" dataDxfId="2"/>
    <tableColumn id="19" xr3:uid="{A0CFF407-36AB-4D1A-BE7B-BFDB5CF65ED2}" uniqueName="19" name="Column19" queryTableFieldId="19" dataDxfId="1"/>
    <tableColumn id="20" xr3:uid="{B904010F-76AE-4721-AD1F-09EC7DDD4B1E}" uniqueName="20" name="Column20" queryTableFieldId="2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6"/>
  <sheetViews>
    <sheetView tabSelected="1" zoomScale="141" zoomScaleNormal="141" workbookViewId="0">
      <selection activeCell="U9" sqref="U9"/>
    </sheetView>
  </sheetViews>
  <sheetFormatPr defaultRowHeight="15" x14ac:dyDescent="0.25"/>
  <cols>
    <col min="1" max="1" width="25.28515625" customWidth="1"/>
    <col min="2" max="2" width="11.5703125" bestFit="1" customWidth="1"/>
    <col min="3" max="3" width="0.85546875" hidden="1" customWidth="1"/>
    <col min="4" max="4" width="3" style="1" bestFit="1" customWidth="1"/>
    <col min="5" max="5" width="9.7109375" bestFit="1" customWidth="1"/>
    <col min="6" max="6" width="11.28515625" customWidth="1"/>
    <col min="7" max="7" width="9.5703125" bestFit="1" customWidth="1"/>
    <col min="8" max="8" width="9.7109375" bestFit="1" customWidth="1"/>
    <col min="9" max="9" width="9.28515625" customWidth="1"/>
    <col min="10" max="10" width="9.140625" bestFit="1" customWidth="1"/>
    <col min="11" max="11" width="7.7109375" style="17" bestFit="1" customWidth="1"/>
    <col min="12" max="12" width="4.28515625" bestFit="1" customWidth="1"/>
    <col min="13" max="13" width="10.7109375" customWidth="1"/>
    <col min="14" max="14" width="9.85546875" customWidth="1"/>
    <col min="15" max="15" width="6.140625" customWidth="1"/>
    <col min="16" max="16" width="6.140625" bestFit="1" customWidth="1"/>
    <col min="17" max="17" width="5.5703125" bestFit="1" customWidth="1"/>
    <col min="18" max="18" width="7.85546875" customWidth="1"/>
    <col min="19" max="19" width="8.28515625" customWidth="1"/>
    <col min="20" max="20" width="11.140625" customWidth="1"/>
  </cols>
  <sheetData>
    <row r="1" spans="1:20" ht="44.45" customHeight="1" thickBot="1" x14ac:dyDescent="0.3">
      <c r="A1" s="16"/>
      <c r="B1" s="110" t="s">
        <v>107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</row>
    <row r="2" spans="1:20" ht="3" customHeight="1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4.6" customHeight="1" thickBot="1" x14ac:dyDescent="0.3">
      <c r="A3" s="108" t="s">
        <v>108</v>
      </c>
      <c r="B3" s="106"/>
      <c r="C3" s="106"/>
      <c r="D3" s="106"/>
      <c r="E3" s="109"/>
      <c r="F3" s="112" t="s">
        <v>105</v>
      </c>
      <c r="G3" s="106"/>
      <c r="H3" s="106"/>
      <c r="I3" s="106"/>
      <c r="J3" s="106"/>
      <c r="K3" s="106"/>
      <c r="L3" s="106"/>
      <c r="M3" s="113"/>
      <c r="N3" s="105" t="s">
        <v>106</v>
      </c>
      <c r="O3" s="106"/>
      <c r="P3" s="106"/>
      <c r="Q3" s="106"/>
      <c r="R3" s="106"/>
      <c r="S3" s="106"/>
      <c r="T3" s="107"/>
    </row>
    <row r="4" spans="1:20" ht="47.45" customHeight="1" thickBot="1" x14ac:dyDescent="0.3">
      <c r="A4" s="40" t="s">
        <v>0</v>
      </c>
      <c r="B4" s="41">
        <v>44636</v>
      </c>
      <c r="C4" s="12"/>
      <c r="D4" s="42" t="s">
        <v>37</v>
      </c>
      <c r="E4" s="13" t="s">
        <v>8</v>
      </c>
      <c r="F4" s="43" t="s">
        <v>21</v>
      </c>
      <c r="G4" s="44" t="s">
        <v>22</v>
      </c>
      <c r="H4" s="45" t="s">
        <v>23</v>
      </c>
      <c r="I4" s="46" t="s">
        <v>24</v>
      </c>
      <c r="J4" s="46" t="s">
        <v>25</v>
      </c>
      <c r="K4" s="46" t="s">
        <v>26</v>
      </c>
      <c r="L4" s="46" t="s">
        <v>27</v>
      </c>
      <c r="M4" s="46" t="s">
        <v>28</v>
      </c>
      <c r="N4" s="47" t="s">
        <v>29</v>
      </c>
      <c r="O4" s="48" t="s">
        <v>30</v>
      </c>
      <c r="P4" s="49" t="s">
        <v>31</v>
      </c>
      <c r="Q4" s="50" t="s">
        <v>32</v>
      </c>
      <c r="R4" s="51" t="s">
        <v>33</v>
      </c>
      <c r="S4" s="52" t="s">
        <v>34</v>
      </c>
      <c r="T4" s="53" t="s">
        <v>35</v>
      </c>
    </row>
    <row r="5" spans="1:20" ht="1.9" customHeight="1" x14ac:dyDescent="0.25">
      <c r="A5" s="61"/>
      <c r="B5" s="62"/>
      <c r="C5" s="63"/>
      <c r="D5" s="75">
        <v>0</v>
      </c>
      <c r="E5" s="66"/>
      <c r="F5" s="65">
        <v>0</v>
      </c>
      <c r="G5" s="65">
        <v>0</v>
      </c>
      <c r="H5" s="65">
        <v>0</v>
      </c>
      <c r="I5" s="65">
        <v>0</v>
      </c>
      <c r="J5" s="80">
        <v>0</v>
      </c>
      <c r="K5" s="100">
        <v>1</v>
      </c>
      <c r="L5" s="65">
        <v>1</v>
      </c>
      <c r="M5" s="64"/>
      <c r="N5" s="77"/>
      <c r="O5" s="65"/>
      <c r="P5" s="65">
        <v>0</v>
      </c>
      <c r="Q5" s="101">
        <v>1</v>
      </c>
      <c r="R5" s="78">
        <v>0</v>
      </c>
      <c r="S5" s="102">
        <v>0</v>
      </c>
      <c r="T5" s="79"/>
    </row>
    <row r="6" spans="1:20" x14ac:dyDescent="0.25">
      <c r="A6" s="81" t="s">
        <v>1</v>
      </c>
      <c r="B6" s="82">
        <v>44997</v>
      </c>
      <c r="C6" s="83"/>
      <c r="D6" s="83">
        <v>1</v>
      </c>
      <c r="E6" s="117" t="str">
        <f>VLOOKUP(D6,'Data (2)'!D4:E16,2)</f>
        <v>Março</v>
      </c>
      <c r="F6" s="114">
        <f>VLOOKUP(D6,'Data (2)'!D4:F16,3)</f>
        <v>35200</v>
      </c>
      <c r="G6" s="84">
        <f>VLOOKUP(D6,'Data (2)'!D4:G16,4)</f>
        <v>40000</v>
      </c>
      <c r="H6" s="84">
        <f>VLOOKUP(D6,'Data (2)'!D4:H16,5)</f>
        <v>40000</v>
      </c>
      <c r="I6" s="85">
        <f>G6-H6</f>
        <v>0</v>
      </c>
      <c r="J6" s="85">
        <f t="shared" ref="J6:J17" si="0">IF(G6=0,"",G6-F6)</f>
        <v>4800</v>
      </c>
      <c r="K6" s="86">
        <f t="shared" ref="K6:K17" si="1">IF(H6=0,"",G6/H6)</f>
        <v>1</v>
      </c>
      <c r="L6" s="87">
        <f>IF(G6="","",G6/F6)</f>
        <v>1.1363636363636365</v>
      </c>
      <c r="M6" s="123">
        <f>IF(K6=0,"",$B$12/K6)</f>
        <v>4691200</v>
      </c>
      <c r="N6" s="120">
        <f>VLOOKUP(D6,'Data (2)'!D4:N16,11)</f>
        <v>0.22580645160999999</v>
      </c>
      <c r="O6" s="88">
        <f>VLOOKUP(D6,'Data (2)'!D4:O16,12)</f>
        <v>0.24176389842000001</v>
      </c>
      <c r="P6" s="89">
        <f t="shared" ref="P6:P13" si="2">O6-N6</f>
        <v>1.5957446810000026E-2</v>
      </c>
      <c r="Q6" s="87">
        <f>O6/N6</f>
        <v>1.0706686930166229</v>
      </c>
      <c r="R6" s="87">
        <f>P6*$B$13</f>
        <v>0.31914893620000051</v>
      </c>
      <c r="S6" s="87">
        <v>0</v>
      </c>
      <c r="T6" s="90" t="s">
        <v>50</v>
      </c>
    </row>
    <row r="7" spans="1:20" x14ac:dyDescent="0.25">
      <c r="A7" s="91" t="s">
        <v>2</v>
      </c>
      <c r="B7" s="2">
        <v>44636</v>
      </c>
      <c r="C7" s="3"/>
      <c r="D7" s="3">
        <v>2</v>
      </c>
      <c r="E7" s="118" t="str">
        <f>VLOOKUP(D7,'Data (2)'!D5:E17,2)</f>
        <v>Abril</v>
      </c>
      <c r="F7" s="115">
        <f>VLOOKUP(D7,'Data (2)'!D5:F17,3)</f>
        <v>336000</v>
      </c>
      <c r="G7" s="68">
        <f>VLOOKUP(D7,'Data (2)'!D5:G17,4)</f>
        <v>160000</v>
      </c>
      <c r="H7" s="68">
        <f>VLOOKUP(D7,'Data (2)'!D5:H17,5)</f>
        <v>180000</v>
      </c>
      <c r="I7" s="38">
        <f t="shared" ref="I7:I18" si="3">G7-H7</f>
        <v>-20000</v>
      </c>
      <c r="J7" s="38">
        <f t="shared" si="0"/>
        <v>-176000</v>
      </c>
      <c r="K7" s="69">
        <f t="shared" si="1"/>
        <v>0.88888888888888884</v>
      </c>
      <c r="L7" s="39">
        <f t="shared" ref="L7:L17" si="4">IF(G7="","",G7/F7)</f>
        <v>0.47619047619047616</v>
      </c>
      <c r="M7" s="124">
        <f t="shared" ref="M7:M17" si="5">IF(K7=0,"",$B$12/K7)</f>
        <v>5277600</v>
      </c>
      <c r="N7" s="121">
        <f>VLOOKUP(D7,'Data (2)'!D5:N17,11)</f>
        <v>1.0161290323000001</v>
      </c>
      <c r="O7" s="76">
        <f>VLOOKUP(D7,'Data (2)'!D5:O17,12)</f>
        <v>0.43102264928</v>
      </c>
      <c r="P7" s="14">
        <f t="shared" si="2"/>
        <v>-0.58510638302000006</v>
      </c>
      <c r="Q7" s="39">
        <f>O7/N7</f>
        <v>0.42418101990884327</v>
      </c>
      <c r="R7" s="4">
        <f>P7*$B$13</f>
        <v>-11.702127660400002</v>
      </c>
      <c r="S7" s="4">
        <v>0</v>
      </c>
      <c r="T7" s="92" t="s">
        <v>51</v>
      </c>
    </row>
    <row r="8" spans="1:20" x14ac:dyDescent="0.25">
      <c r="A8" s="91" t="s">
        <v>3</v>
      </c>
      <c r="B8" s="2">
        <v>44970</v>
      </c>
      <c r="C8" s="3"/>
      <c r="D8" s="3">
        <v>3</v>
      </c>
      <c r="E8" s="118" t="str">
        <f>VLOOKUP(D8,'Data (2)'!D6:E18,2)</f>
        <v>Maio</v>
      </c>
      <c r="F8" s="115">
        <f>VLOOKUP(D8,'Data (2)'!D6:F18,3)</f>
        <v>844800</v>
      </c>
      <c r="G8" s="68">
        <f>VLOOKUP(D8,'Data (2)'!D6:G18,4)</f>
        <v>480000</v>
      </c>
      <c r="H8" s="68">
        <f>VLOOKUP(D8,'Data (2)'!D6:H18,5)</f>
        <v>500000</v>
      </c>
      <c r="I8" s="38">
        <f t="shared" si="3"/>
        <v>-20000</v>
      </c>
      <c r="J8" s="38">
        <f t="shared" si="0"/>
        <v>-364800</v>
      </c>
      <c r="K8" s="69">
        <f t="shared" si="1"/>
        <v>0.96</v>
      </c>
      <c r="L8" s="39">
        <f t="shared" si="4"/>
        <v>0.56818181818181823</v>
      </c>
      <c r="M8" s="124">
        <f t="shared" si="5"/>
        <v>4886666.666666667</v>
      </c>
      <c r="N8" s="121">
        <f>VLOOKUP(D8,'Data (2)'!D6:N18,11)</f>
        <v>2</v>
      </c>
      <c r="O8" s="76">
        <f>VLOOKUP(D8,'Data (2)'!D6:O18,12)</f>
        <v>1.2830188679000001</v>
      </c>
      <c r="P8" s="14">
        <f t="shared" si="2"/>
        <v>-0.71698113209999992</v>
      </c>
      <c r="Q8" s="39">
        <f t="shared" ref="Q8:Q17" si="6">O8/N8</f>
        <v>0.64150943395000004</v>
      </c>
      <c r="R8" s="4">
        <f t="shared" ref="R8:R17" si="7">P8*$B$13</f>
        <v>-14.339622641999998</v>
      </c>
      <c r="S8" s="4">
        <v>0</v>
      </c>
      <c r="T8" s="92" t="s">
        <v>52</v>
      </c>
    </row>
    <row r="9" spans="1:20" x14ac:dyDescent="0.25">
      <c r="A9" s="91" t="s">
        <v>4</v>
      </c>
      <c r="B9" s="2">
        <v>44972</v>
      </c>
      <c r="C9" s="3"/>
      <c r="D9" s="3">
        <v>4</v>
      </c>
      <c r="E9" s="118" t="str">
        <f>VLOOKUP(D9,'Data (2)'!D7:E19,2)</f>
        <v>Junho</v>
      </c>
      <c r="F9" s="115">
        <f>VLOOKUP(D9,'Data (2)'!D7:F19,3)</f>
        <v>1392000</v>
      </c>
      <c r="G9" s="68">
        <f>VLOOKUP(D9,'Data (2)'!D7:G19,4)</f>
        <v>673600</v>
      </c>
      <c r="H9" s="68">
        <f>VLOOKUP(D9,'Data (2)'!D7:H19,5)</f>
        <v>720000</v>
      </c>
      <c r="I9" s="38">
        <f t="shared" si="3"/>
        <v>-46400</v>
      </c>
      <c r="J9" s="38">
        <f t="shared" si="0"/>
        <v>-718400</v>
      </c>
      <c r="K9" s="69">
        <f t="shared" si="1"/>
        <v>0.93555555555555558</v>
      </c>
      <c r="L9" s="39">
        <f t="shared" si="4"/>
        <v>0.48390804597701148</v>
      </c>
      <c r="M9" s="124">
        <f t="shared" si="5"/>
        <v>5014346.7933491683</v>
      </c>
      <c r="N9" s="121">
        <f>VLOOKUP(D9,'Data (2)'!D7:N19,11)</f>
        <v>3.0161290322999998</v>
      </c>
      <c r="O9" s="76">
        <f>VLOOKUP(D9,'Data (2)'!D7:O19,12)</f>
        <v>1.6796510447999999</v>
      </c>
      <c r="P9" s="14">
        <f t="shared" si="2"/>
        <v>-1.3364779874999999</v>
      </c>
      <c r="Q9" s="39">
        <f t="shared" si="6"/>
        <v>0.55688965120936951</v>
      </c>
      <c r="R9" s="4">
        <f t="shared" si="7"/>
        <v>-26.72955975</v>
      </c>
      <c r="S9" s="4">
        <v>0</v>
      </c>
      <c r="T9" s="92" t="s">
        <v>53</v>
      </c>
    </row>
    <row r="10" spans="1:20" x14ac:dyDescent="0.25">
      <c r="A10" s="91" t="s">
        <v>5</v>
      </c>
      <c r="B10" s="3">
        <v>362</v>
      </c>
      <c r="C10" s="3"/>
      <c r="D10" s="3">
        <v>5</v>
      </c>
      <c r="E10" s="118" t="str">
        <f>VLOOKUP(D10,'Data (2)'!D8:E20,2)</f>
        <v>Julho</v>
      </c>
      <c r="F10" s="115">
        <f>VLOOKUP(D10,'Data (2)'!D8:F20,3)</f>
        <v>1930000</v>
      </c>
      <c r="G10" s="68">
        <f>VLOOKUP(D10,'Data (2)'!D8:G20,4)</f>
        <v>1368000</v>
      </c>
      <c r="H10" s="68">
        <f>VLOOKUP(D10,'Data (2)'!D8:H20,5)</f>
        <v>1500000</v>
      </c>
      <c r="I10" s="38">
        <f t="shared" si="3"/>
        <v>-132000</v>
      </c>
      <c r="J10" s="38">
        <f t="shared" si="0"/>
        <v>-562000</v>
      </c>
      <c r="K10" s="69">
        <f t="shared" si="1"/>
        <v>0.91200000000000003</v>
      </c>
      <c r="L10" s="39">
        <f t="shared" si="4"/>
        <v>0.70880829015544045</v>
      </c>
      <c r="M10" s="124">
        <f t="shared" si="5"/>
        <v>5143859.6491228072</v>
      </c>
      <c r="N10" s="121">
        <f>VLOOKUP(D10,'Data (2)'!D8:N20,11)</f>
        <v>4</v>
      </c>
      <c r="O10" s="76">
        <f>VLOOKUP(D10,'Data (2)'!D8:O20,12)</f>
        <v>2.9561403509000002</v>
      </c>
      <c r="P10" s="14">
        <f t="shared" si="2"/>
        <v>-1.0438596490999998</v>
      </c>
      <c r="Q10" s="39">
        <f t="shared" si="6"/>
        <v>0.73903508772500004</v>
      </c>
      <c r="R10" s="4">
        <f t="shared" si="7"/>
        <v>-20.877192981999997</v>
      </c>
      <c r="S10" s="4">
        <v>-10.875</v>
      </c>
      <c r="T10" s="92" t="s">
        <v>54</v>
      </c>
    </row>
    <row r="11" spans="1:20" x14ac:dyDescent="0.25">
      <c r="A11" s="91" t="s">
        <v>6</v>
      </c>
      <c r="B11" s="30">
        <v>334.875</v>
      </c>
      <c r="C11" s="3"/>
      <c r="D11" s="3">
        <v>6</v>
      </c>
      <c r="E11" s="118" t="str">
        <f>VLOOKUP(D11,'Data (2)'!D9:E21,2)</f>
        <v>Agosto</v>
      </c>
      <c r="F11" s="115">
        <f>VLOOKUP(D11,'Data (2)'!D9:F21,3)</f>
        <v>2605600</v>
      </c>
      <c r="G11" s="68">
        <f>VLOOKUP(D11,'Data (2)'!D9:G21,4)</f>
        <v>2230000</v>
      </c>
      <c r="H11" s="68">
        <f>VLOOKUP(D11,'Data (2)'!D9:H21,5)</f>
        <v>2100000</v>
      </c>
      <c r="I11" s="38">
        <f t="shared" si="3"/>
        <v>130000</v>
      </c>
      <c r="J11" s="38">
        <f t="shared" si="0"/>
        <v>-375600</v>
      </c>
      <c r="K11" s="69">
        <f t="shared" si="1"/>
        <v>1.0619047619047619</v>
      </c>
      <c r="L11" s="39">
        <f t="shared" si="4"/>
        <v>0.8558489407430151</v>
      </c>
      <c r="M11" s="124">
        <f t="shared" si="5"/>
        <v>4417721.97309417</v>
      </c>
      <c r="N11" s="121">
        <f>VLOOKUP(D11,'Data (2)'!D9:N21,11)</f>
        <v>5</v>
      </c>
      <c r="O11" s="76">
        <f>VLOOKUP(D11,'Data (2)'!D9:O21,12)</f>
        <v>4.4440497336</v>
      </c>
      <c r="P11" s="14">
        <f t="shared" si="2"/>
        <v>-0.5559502664</v>
      </c>
      <c r="Q11" s="39">
        <f t="shared" si="6"/>
        <v>0.88880994672000002</v>
      </c>
      <c r="R11" s="4">
        <f t="shared" si="7"/>
        <v>-11.119005328</v>
      </c>
      <c r="S11" s="4">
        <v>-10.875</v>
      </c>
      <c r="T11" s="92" t="s">
        <v>70</v>
      </c>
    </row>
    <row r="12" spans="1:20" x14ac:dyDescent="0.25">
      <c r="A12" s="91" t="s">
        <v>7</v>
      </c>
      <c r="B12" s="15">
        <v>4691200</v>
      </c>
      <c r="C12" s="3"/>
      <c r="D12" s="3">
        <v>7</v>
      </c>
      <c r="E12" s="118" t="str">
        <f>VLOOKUP(D12,'Data (2)'!D10:E22,2)</f>
        <v>Setembro</v>
      </c>
      <c r="F12" s="115">
        <f>VLOOKUP(D12,'Data (2)'!D10:F22,3)</f>
        <v>3047600</v>
      </c>
      <c r="G12" s="68">
        <f>VLOOKUP(D12,'Data (2)'!D10:G22,4)</f>
        <v>2526800</v>
      </c>
      <c r="H12" s="68">
        <f>VLOOKUP(D12,'Data (2)'!D10:H22,5)</f>
        <v>2450000</v>
      </c>
      <c r="I12" s="38">
        <f t="shared" si="3"/>
        <v>76800</v>
      </c>
      <c r="J12" s="38">
        <f t="shared" si="0"/>
        <v>-520800</v>
      </c>
      <c r="K12" s="69">
        <f t="shared" si="1"/>
        <v>1.0313469387755103</v>
      </c>
      <c r="L12" s="39">
        <f t="shared" si="4"/>
        <v>0.82911143194644965</v>
      </c>
      <c r="M12" s="124">
        <f t="shared" si="5"/>
        <v>4548614.8488206426</v>
      </c>
      <c r="N12" s="121">
        <f>VLOOKUP(D12,'Data (2)'!D10:N22,11)</f>
        <v>6.0161290323000003</v>
      </c>
      <c r="O12" s="76">
        <f>VLOOKUP(D12,'Data (2)'!D10:O22,12)</f>
        <v>4.8994919688999996</v>
      </c>
      <c r="P12" s="14">
        <f t="shared" si="2"/>
        <v>-1.1166370634000007</v>
      </c>
      <c r="Q12" s="39">
        <f t="shared" si="6"/>
        <v>0.81439276694284868</v>
      </c>
      <c r="R12" s="4">
        <f t="shared" si="7"/>
        <v>-22.332741268000014</v>
      </c>
      <c r="S12" s="4">
        <v>9.125</v>
      </c>
      <c r="T12" s="92" t="s">
        <v>71</v>
      </c>
    </row>
    <row r="13" spans="1:20" x14ac:dyDescent="0.25">
      <c r="A13" s="91" t="s">
        <v>104</v>
      </c>
      <c r="B13" s="3">
        <v>20</v>
      </c>
      <c r="C13" s="3"/>
      <c r="D13" s="3">
        <v>8</v>
      </c>
      <c r="E13" s="118" t="str">
        <f>VLOOKUP(D13,'Data (2)'!D11:E23,2)</f>
        <v>Outubro</v>
      </c>
      <c r="F13" s="115">
        <f>VLOOKUP(D13,'Data (2)'!D11:F23,3)</f>
        <v>3488000</v>
      </c>
      <c r="G13" s="68">
        <f>VLOOKUP(D13,'Data (2)'!D11:G23,4)</f>
        <v>3324800</v>
      </c>
      <c r="H13" s="68">
        <f>VLOOKUP(D13,'Data (2)'!D11:H23,5)</f>
        <v>3250000</v>
      </c>
      <c r="I13" s="38">
        <f t="shared" si="3"/>
        <v>74800</v>
      </c>
      <c r="J13" s="38">
        <f t="shared" si="0"/>
        <v>-163200</v>
      </c>
      <c r="K13" s="69">
        <f t="shared" si="1"/>
        <v>1.0230153846153847</v>
      </c>
      <c r="L13" s="39">
        <f t="shared" si="4"/>
        <v>0.9532110091743119</v>
      </c>
      <c r="M13" s="124">
        <f t="shared" si="5"/>
        <v>4585659.2877767086</v>
      </c>
      <c r="N13" s="121">
        <f>VLOOKUP(D13,'Data (2)'!D11:N23,11)</f>
        <v>7</v>
      </c>
      <c r="O13" s="76">
        <f>VLOOKUP(D13,'Data (2)'!D11:O23,12)</f>
        <v>6.6294277928999996</v>
      </c>
      <c r="P13" s="14">
        <f t="shared" si="2"/>
        <v>-0.37057220710000038</v>
      </c>
      <c r="Q13" s="39">
        <f t="shared" si="6"/>
        <v>0.9470611132714285</v>
      </c>
      <c r="R13" s="4">
        <f t="shared" si="7"/>
        <v>-7.4114441420000077</v>
      </c>
      <c r="S13" s="4">
        <v>14.125</v>
      </c>
      <c r="T13" s="92" t="s">
        <v>72</v>
      </c>
    </row>
    <row r="14" spans="1:20" x14ac:dyDescent="0.25">
      <c r="A14" s="91"/>
      <c r="B14" s="3"/>
      <c r="C14" s="3"/>
      <c r="D14" s="3">
        <v>9</v>
      </c>
      <c r="E14" s="118" t="str">
        <f>VLOOKUP(D14,'Data (2)'!D12:E24,2)</f>
        <v>Novembro</v>
      </c>
      <c r="F14" s="115">
        <f>VLOOKUP(D14,'Data (2)'!D12:F24,3)</f>
        <v>3702400</v>
      </c>
      <c r="G14" s="68">
        <f>VLOOKUP(D14,'Data (2)'!D12:G24,4)</f>
        <v>3907200</v>
      </c>
      <c r="H14" s="68">
        <f>VLOOKUP(D14,'Data (2)'!D12:H24,5)</f>
        <v>3900000</v>
      </c>
      <c r="I14" s="38">
        <f t="shared" si="3"/>
        <v>7200</v>
      </c>
      <c r="J14" s="38">
        <f t="shared" si="0"/>
        <v>204800</v>
      </c>
      <c r="K14" s="69">
        <f t="shared" si="1"/>
        <v>1.0018461538461538</v>
      </c>
      <c r="L14" s="39">
        <f t="shared" si="4"/>
        <v>1.0553154710458081</v>
      </c>
      <c r="M14" s="124">
        <f t="shared" si="5"/>
        <v>4682555.282555283</v>
      </c>
      <c r="N14" s="121">
        <f>VLOOKUP(D14,'Data (2)'!D12:N24,11)</f>
        <v>8.0161290323000003</v>
      </c>
      <c r="O14" s="76">
        <f>VLOOKUP(D14,'Data (2)'!D12:O24,12)</f>
        <v>8.5122530632999993</v>
      </c>
      <c r="P14" s="14">
        <f>O14-N14</f>
        <v>0.49612403099999902</v>
      </c>
      <c r="Q14" s="39">
        <f t="shared" si="6"/>
        <v>1.0618907241888109</v>
      </c>
      <c r="R14" s="4">
        <f t="shared" si="7"/>
        <v>9.9224806199999804</v>
      </c>
      <c r="S14" s="4">
        <v>14.125</v>
      </c>
      <c r="T14" s="92" t="s">
        <v>73</v>
      </c>
    </row>
    <row r="15" spans="1:20" x14ac:dyDescent="0.25">
      <c r="A15" s="91"/>
      <c r="B15" s="3"/>
      <c r="C15" s="3"/>
      <c r="D15" s="3">
        <v>10</v>
      </c>
      <c r="E15" s="118" t="str">
        <f>VLOOKUP(D15,'Data (2)'!D13:E25,2)</f>
        <v>Dezembro</v>
      </c>
      <c r="F15" s="115">
        <f>VLOOKUP(D15,'Data (2)'!D13:F25,3)</f>
        <v>4115200</v>
      </c>
      <c r="G15" s="68">
        <f>VLOOKUP(D15,'Data (2)'!D13:G25,4)</f>
        <v>4355200</v>
      </c>
      <c r="H15" s="68">
        <f>VLOOKUP(D15,'Data (2)'!D13:H25,5)</f>
        <v>4400000</v>
      </c>
      <c r="I15" s="38">
        <f t="shared" si="3"/>
        <v>-44800</v>
      </c>
      <c r="J15" s="38">
        <f t="shared" si="0"/>
        <v>240000</v>
      </c>
      <c r="K15" s="69">
        <f t="shared" si="1"/>
        <v>0.98981818181818182</v>
      </c>
      <c r="L15" s="39">
        <f t="shared" si="4"/>
        <v>1.0583203732503887</v>
      </c>
      <c r="M15" s="124">
        <f t="shared" si="5"/>
        <v>4739456.2821454816</v>
      </c>
      <c r="N15" s="121">
        <f>VLOOKUP(D15,'Data (2)'!D13:N25,11)</f>
        <v>9</v>
      </c>
      <c r="O15" s="76">
        <f>VLOOKUP(D15,'Data (2)'!D13:O25,12)</f>
        <v>9.5555555555999998</v>
      </c>
      <c r="P15" s="14">
        <f>O15-N15</f>
        <v>0.55555555559999981</v>
      </c>
      <c r="Q15" s="39">
        <f t="shared" si="6"/>
        <v>1.0617283950666667</v>
      </c>
      <c r="R15" s="4">
        <f t="shared" si="7"/>
        <v>11.111111111999996</v>
      </c>
      <c r="S15" s="4">
        <v>27.125</v>
      </c>
      <c r="T15" s="92" t="s">
        <v>74</v>
      </c>
    </row>
    <row r="16" spans="1:20" x14ac:dyDescent="0.25">
      <c r="A16" s="91"/>
      <c r="B16" s="3"/>
      <c r="C16" s="3"/>
      <c r="D16" s="3">
        <v>11</v>
      </c>
      <c r="E16" s="118" t="str">
        <f>VLOOKUP(D16,'Data (2)'!D14:E26,2)</f>
        <v>Janeiro</v>
      </c>
      <c r="F16" s="115">
        <f>VLOOKUP(D16,'Data (2)'!D14:F26,3)</f>
        <v>4547200</v>
      </c>
      <c r="G16" s="68">
        <f>VLOOKUP(D16,'Data (2)'!D14:G26,4)</f>
        <v>4523200</v>
      </c>
      <c r="H16" s="68">
        <f>VLOOKUP(D16,'Data (2)'!D14:H26,5)</f>
        <v>4500000</v>
      </c>
      <c r="I16" s="38">
        <f t="shared" si="3"/>
        <v>23200</v>
      </c>
      <c r="J16" s="38">
        <f t="shared" si="0"/>
        <v>-24000</v>
      </c>
      <c r="K16" s="69">
        <f t="shared" si="1"/>
        <v>1.0051555555555556</v>
      </c>
      <c r="L16" s="39">
        <f t="shared" si="4"/>
        <v>0.99472202674173116</v>
      </c>
      <c r="M16" s="124">
        <f t="shared" si="5"/>
        <v>4667138.3091616556</v>
      </c>
      <c r="N16" s="121">
        <f>VLOOKUP(D16,'Data (2)'!D14:N26,11)</f>
        <v>10</v>
      </c>
      <c r="O16" s="76">
        <f>VLOOKUP(D16,'Data (2)'!D14:O26,12)</f>
        <v>9.9444444444000002</v>
      </c>
      <c r="P16" s="14">
        <f>O16-N16</f>
        <v>-5.5555555599999806E-2</v>
      </c>
      <c r="Q16" s="39">
        <f t="shared" si="6"/>
        <v>0.99444444444000002</v>
      </c>
      <c r="R16" s="4">
        <f t="shared" si="7"/>
        <v>-1.1111111119999961</v>
      </c>
      <c r="S16" s="4">
        <v>27.125</v>
      </c>
      <c r="T16" s="92" t="s">
        <v>75</v>
      </c>
    </row>
    <row r="17" spans="1:20" x14ac:dyDescent="0.25">
      <c r="A17" s="91"/>
      <c r="B17" s="3"/>
      <c r="C17" s="3"/>
      <c r="D17" s="3">
        <v>12</v>
      </c>
      <c r="E17" s="118" t="str">
        <f>VLOOKUP(D17,'Data (2)'!D15:E27,2)</f>
        <v>Fevereiro</v>
      </c>
      <c r="F17" s="115">
        <f>VLOOKUP(D17,'Data (2)'!D15:F27,3)</f>
        <v>4672000</v>
      </c>
      <c r="G17" s="68">
        <f>VLOOKUP(D17,'Data (2)'!D15:G27,4)</f>
        <v>4691200</v>
      </c>
      <c r="H17" s="68">
        <f>VLOOKUP(D17,'Data (2)'!D15:H27,5)</f>
        <v>4700000</v>
      </c>
      <c r="I17" s="38">
        <f t="shared" si="3"/>
        <v>-8800</v>
      </c>
      <c r="J17" s="38">
        <f t="shared" si="0"/>
        <v>19200</v>
      </c>
      <c r="K17" s="69">
        <f t="shared" si="1"/>
        <v>0.99812765957446814</v>
      </c>
      <c r="L17" s="39">
        <f t="shared" si="4"/>
        <v>1.0041095890410958</v>
      </c>
      <c r="M17" s="124">
        <f t="shared" si="5"/>
        <v>4700000</v>
      </c>
      <c r="N17" s="121">
        <f>VLOOKUP(D17,'Data (2)'!D15:N27,11)</f>
        <v>10.980414746999999</v>
      </c>
      <c r="O17" s="76">
        <f>VLOOKUP(D17,'Data (2)'!D15:O27,12)</f>
        <v>11.903225806</v>
      </c>
      <c r="P17" s="14">
        <f>O17-N17</f>
        <v>0.92281105900000071</v>
      </c>
      <c r="Q17" s="39">
        <f t="shared" si="6"/>
        <v>1.0840415485446144</v>
      </c>
      <c r="R17" s="4">
        <f t="shared" si="7"/>
        <v>18.456221180000014</v>
      </c>
      <c r="S17" s="4">
        <v>27.125</v>
      </c>
      <c r="T17" s="92" t="s">
        <v>76</v>
      </c>
    </row>
    <row r="18" spans="1:20" x14ac:dyDescent="0.25">
      <c r="A18" s="93"/>
      <c r="B18" s="94"/>
      <c r="C18" s="94"/>
      <c r="D18" s="94">
        <v>13</v>
      </c>
      <c r="E18" s="119" t="str">
        <f>VLOOKUP(D18,'Data (2)'!D16:E28,2)</f>
        <v>Março</v>
      </c>
      <c r="F18" s="116">
        <f>VLOOKUP(D18,'Data (2)'!D16:F28,3)</f>
        <v>4691200</v>
      </c>
      <c r="G18" s="95"/>
      <c r="H18" s="95"/>
      <c r="I18" s="96">
        <f t="shared" si="3"/>
        <v>0</v>
      </c>
      <c r="J18" s="96" t="str">
        <f>IF(G18=0,"",G18-F18)</f>
        <v/>
      </c>
      <c r="K18" s="97"/>
      <c r="L18" s="98"/>
      <c r="M18" s="125"/>
      <c r="N18" s="122"/>
      <c r="O18" s="94"/>
      <c r="P18" s="94"/>
      <c r="Q18" s="94"/>
      <c r="R18" s="94"/>
      <c r="S18" s="94"/>
      <c r="T18" s="99"/>
    </row>
    <row r="19" spans="1:20" ht="3" customHeight="1" thickBot="1" x14ac:dyDescent="0.3">
      <c r="E19" s="17"/>
      <c r="F19" s="18"/>
      <c r="G19" s="18"/>
      <c r="H19" s="18"/>
      <c r="I19" s="18"/>
      <c r="J19" s="18"/>
    </row>
    <row r="20" spans="1:20" x14ac:dyDescent="0.25">
      <c r="A20" s="6" t="s">
        <v>49</v>
      </c>
      <c r="B20" s="5"/>
      <c r="C20" s="5"/>
      <c r="D20" s="5"/>
      <c r="E20" s="5"/>
      <c r="F20" s="25" t="s">
        <v>41</v>
      </c>
      <c r="G20" s="5"/>
      <c r="H20" s="5"/>
      <c r="I20" s="5" t="s">
        <v>44</v>
      </c>
      <c r="J20" s="5"/>
      <c r="K20" s="70"/>
      <c r="L20" s="5"/>
      <c r="M20" s="26"/>
      <c r="N20" s="5" t="s">
        <v>38</v>
      </c>
      <c r="O20" s="5"/>
      <c r="P20" s="5"/>
      <c r="Q20" s="5"/>
      <c r="R20" s="5"/>
      <c r="S20" s="5"/>
      <c r="T20" s="7"/>
    </row>
    <row r="21" spans="1:20" x14ac:dyDescent="0.25">
      <c r="A21" s="8"/>
      <c r="D21"/>
      <c r="F21" s="22" t="s">
        <v>42</v>
      </c>
      <c r="I21" t="s">
        <v>45</v>
      </c>
      <c r="M21" s="23"/>
      <c r="N21" t="s">
        <v>39</v>
      </c>
      <c r="T21" s="9"/>
    </row>
    <row r="22" spans="1:20" ht="15.75" thickBot="1" x14ac:dyDescent="0.3">
      <c r="A22" s="10"/>
      <c r="B22" s="11"/>
      <c r="C22" s="11"/>
      <c r="D22" s="11"/>
      <c r="E22" s="11"/>
      <c r="F22" s="59" t="s">
        <v>43</v>
      </c>
      <c r="G22" s="11"/>
      <c r="H22" s="11"/>
      <c r="I22" s="11" t="s">
        <v>46</v>
      </c>
      <c r="J22" s="11"/>
      <c r="K22" s="71"/>
      <c r="L22" s="11"/>
      <c r="M22" s="60"/>
      <c r="N22" s="103" t="s">
        <v>40</v>
      </c>
      <c r="O22" s="103"/>
      <c r="P22" s="103"/>
      <c r="Q22" s="103"/>
      <c r="R22" s="103"/>
      <c r="S22" s="103"/>
      <c r="T22" s="104"/>
    </row>
    <row r="23" spans="1:20" ht="2.4500000000000002" customHeight="1" x14ac:dyDescent="0.25"/>
    <row r="24" spans="1:20" x14ac:dyDescent="0.25">
      <c r="A24" s="34" t="s">
        <v>58</v>
      </c>
      <c r="B24" s="21"/>
      <c r="C24" s="21"/>
      <c r="D24" s="31"/>
      <c r="E24" s="21"/>
      <c r="F24" s="21"/>
      <c r="G24" s="21"/>
      <c r="H24" s="32"/>
      <c r="I24" s="35" t="s">
        <v>55</v>
      </c>
      <c r="J24" s="21"/>
      <c r="K24" s="72"/>
      <c r="L24" s="21"/>
      <c r="M24" s="21"/>
      <c r="N24" s="21"/>
      <c r="O24" s="21"/>
      <c r="P24" s="21"/>
      <c r="Q24" s="21"/>
      <c r="R24" s="21"/>
      <c r="S24" s="21"/>
      <c r="T24" s="32"/>
    </row>
    <row r="25" spans="1:20" x14ac:dyDescent="0.25">
      <c r="A25" s="22" t="s">
        <v>56</v>
      </c>
      <c r="H25" s="23"/>
      <c r="I25" s="36" t="s">
        <v>60</v>
      </c>
      <c r="T25" s="23"/>
    </row>
    <row r="26" spans="1:20" x14ac:dyDescent="0.25">
      <c r="A26" s="22" t="s">
        <v>57</v>
      </c>
      <c r="H26" s="23"/>
      <c r="I26" t="s">
        <v>61</v>
      </c>
      <c r="T26" s="23"/>
    </row>
    <row r="27" spans="1:20" x14ac:dyDescent="0.25">
      <c r="A27" s="22" t="s">
        <v>67</v>
      </c>
      <c r="H27" s="23"/>
      <c r="I27" t="s">
        <v>62</v>
      </c>
      <c r="T27" s="23"/>
    </row>
    <row r="28" spans="1:20" x14ac:dyDescent="0.25">
      <c r="A28" s="22" t="s">
        <v>68</v>
      </c>
      <c r="H28" s="23"/>
      <c r="I28" t="s">
        <v>63</v>
      </c>
      <c r="T28" s="23"/>
    </row>
    <row r="29" spans="1:20" x14ac:dyDescent="0.25">
      <c r="A29" s="22"/>
      <c r="H29" s="23"/>
      <c r="I29" t="s">
        <v>64</v>
      </c>
      <c r="T29" s="23"/>
    </row>
    <row r="30" spans="1:20" x14ac:dyDescent="0.25">
      <c r="A30" s="22"/>
      <c r="H30" s="23"/>
      <c r="I30" t="s">
        <v>65</v>
      </c>
      <c r="T30" s="23"/>
    </row>
    <row r="31" spans="1:20" x14ac:dyDescent="0.25">
      <c r="A31" s="22"/>
      <c r="H31" s="23"/>
      <c r="I31" t="s">
        <v>66</v>
      </c>
      <c r="T31" s="23"/>
    </row>
    <row r="32" spans="1:20" x14ac:dyDescent="0.25">
      <c r="A32" s="22"/>
      <c r="H32" s="23"/>
      <c r="T32" s="23"/>
    </row>
    <row r="33" spans="1:20" x14ac:dyDescent="0.25">
      <c r="A33" s="22" t="s">
        <v>59</v>
      </c>
      <c r="H33" s="23"/>
      <c r="I33" s="37" t="s">
        <v>69</v>
      </c>
      <c r="T33" s="23"/>
    </row>
    <row r="34" spans="1:20" x14ac:dyDescent="0.25">
      <c r="A34" s="33"/>
      <c r="B34" s="24"/>
      <c r="C34" s="24"/>
      <c r="D34" s="28"/>
      <c r="E34" s="24"/>
      <c r="F34" s="24"/>
      <c r="G34" s="24"/>
      <c r="H34" s="29"/>
      <c r="I34" s="24"/>
      <c r="J34" s="24"/>
      <c r="K34" s="73"/>
      <c r="L34" s="24"/>
      <c r="M34" s="24"/>
      <c r="N34" s="24"/>
      <c r="O34" s="24"/>
      <c r="P34" s="24"/>
      <c r="Q34" s="24"/>
      <c r="R34" s="24"/>
      <c r="S34" s="24"/>
      <c r="T34" s="29"/>
    </row>
    <row r="35" spans="1:20" ht="3.6" customHeight="1" x14ac:dyDescent="0.25"/>
    <row r="36" spans="1:20" x14ac:dyDescent="0.25">
      <c r="A36" s="27" t="s">
        <v>48</v>
      </c>
      <c r="B36" s="54">
        <f ca="1">TODAY()</f>
        <v>45048</v>
      </c>
      <c r="C36" s="55"/>
      <c r="D36" s="56"/>
      <c r="E36" s="55"/>
      <c r="F36" s="55"/>
      <c r="G36" s="55"/>
      <c r="H36" s="55"/>
      <c r="I36" s="55"/>
      <c r="J36" s="55"/>
      <c r="K36" s="74"/>
      <c r="L36" s="55"/>
      <c r="M36" s="55"/>
      <c r="N36" s="55"/>
      <c r="O36" s="55"/>
      <c r="P36" s="55"/>
      <c r="Q36" s="57" t="s">
        <v>47</v>
      </c>
      <c r="R36" s="55"/>
      <c r="S36" s="55"/>
      <c r="T36" s="58"/>
    </row>
  </sheetData>
  <mergeCells count="5">
    <mergeCell ref="N22:T22"/>
    <mergeCell ref="N3:T3"/>
    <mergeCell ref="A3:E3"/>
    <mergeCell ref="B1:T1"/>
    <mergeCell ref="F3:M3"/>
  </mergeCells>
  <printOptions horizontalCentered="1"/>
  <pageMargins left="0" right="0" top="0.78740157480314965" bottom="0.78740157480314965" header="0.31496062992125984" footer="0.31496062992125984"/>
  <pageSetup paperSize="9" scale="83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3902-B286-44F9-9D19-83B96F0787F3}">
  <dimension ref="A1:T16"/>
  <sheetViews>
    <sheetView workbookViewId="0">
      <selection activeCell="H20" sqref="H20"/>
    </sheetView>
  </sheetViews>
  <sheetFormatPr defaultRowHeight="15" x14ac:dyDescent="0.25"/>
  <cols>
    <col min="1" max="1" width="29.85546875" bestFit="1" customWidth="1"/>
    <col min="2" max="9" width="10.7109375" bestFit="1" customWidth="1"/>
    <col min="10" max="10" width="11.7109375" bestFit="1" customWidth="1"/>
    <col min="11" max="15" width="12" bestFit="1" customWidth="1"/>
    <col min="16" max="16" width="12.7109375" bestFit="1" customWidth="1"/>
    <col min="17" max="17" width="12" bestFit="1" customWidth="1"/>
    <col min="18" max="18" width="12.7109375" bestFit="1" customWidth="1"/>
    <col min="19" max="20" width="11.7109375" bestFit="1" customWidth="1"/>
  </cols>
  <sheetData>
    <row r="1" spans="1:20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  <c r="P1" t="s">
        <v>92</v>
      </c>
      <c r="Q1" t="s">
        <v>93</v>
      </c>
      <c r="R1" t="s">
        <v>94</v>
      </c>
      <c r="S1" t="s">
        <v>95</v>
      </c>
      <c r="T1" t="s">
        <v>96</v>
      </c>
    </row>
    <row r="2" spans="1:20" x14ac:dyDescent="0.25">
      <c r="A2" t="s">
        <v>36</v>
      </c>
      <c r="T2" s="67"/>
    </row>
    <row r="3" spans="1:20" x14ac:dyDescent="0.25">
      <c r="A3" t="s">
        <v>0</v>
      </c>
      <c r="B3" t="s">
        <v>100</v>
      </c>
      <c r="E3" t="s">
        <v>8</v>
      </c>
      <c r="T3" s="67"/>
    </row>
    <row r="4" spans="1:20" x14ac:dyDescent="0.25">
      <c r="A4" t="s">
        <v>1</v>
      </c>
      <c r="B4" t="s">
        <v>101</v>
      </c>
      <c r="D4">
        <v>1</v>
      </c>
      <c r="E4" t="s">
        <v>9</v>
      </c>
      <c r="F4">
        <v>35200</v>
      </c>
      <c r="G4">
        <v>40000</v>
      </c>
      <c r="H4">
        <v>40000</v>
      </c>
      <c r="I4">
        <v>0</v>
      </c>
      <c r="J4">
        <v>4800</v>
      </c>
      <c r="K4">
        <v>1</v>
      </c>
      <c r="L4">
        <v>1.1363636364</v>
      </c>
      <c r="M4">
        <v>4691200</v>
      </c>
      <c r="N4">
        <v>0.22580645160999999</v>
      </c>
      <c r="O4">
        <v>0.24176389842000001</v>
      </c>
      <c r="P4">
        <v>1.5957446808999999E-2</v>
      </c>
      <c r="Q4">
        <v>1.070668693</v>
      </c>
      <c r="R4">
        <v>0.31914893617000001</v>
      </c>
      <c r="S4">
        <v>0</v>
      </c>
      <c r="T4" s="67">
        <v>44642</v>
      </c>
    </row>
    <row r="5" spans="1:20" x14ac:dyDescent="0.25">
      <c r="A5" t="s">
        <v>2</v>
      </c>
      <c r="B5" t="s">
        <v>100</v>
      </c>
      <c r="D5">
        <v>2</v>
      </c>
      <c r="E5" t="s">
        <v>10</v>
      </c>
      <c r="F5">
        <v>336000</v>
      </c>
      <c r="G5">
        <v>160000</v>
      </c>
      <c r="H5">
        <v>180000</v>
      </c>
      <c r="I5">
        <v>-20000</v>
      </c>
      <c r="J5">
        <v>-176000</v>
      </c>
      <c r="K5">
        <v>0.88888888888999995</v>
      </c>
      <c r="L5">
        <v>0.47619047618999999</v>
      </c>
      <c r="M5">
        <v>5277600</v>
      </c>
      <c r="N5">
        <v>1.0161290323000001</v>
      </c>
      <c r="O5">
        <v>0.43102264928</v>
      </c>
      <c r="P5">
        <v>-0.58510638297999995</v>
      </c>
      <c r="Q5">
        <v>0.42418101993000001</v>
      </c>
      <c r="R5">
        <v>-11.70212766</v>
      </c>
      <c r="S5">
        <v>0</v>
      </c>
      <c r="T5" s="67">
        <v>44666</v>
      </c>
    </row>
    <row r="6" spans="1:20" x14ac:dyDescent="0.25">
      <c r="A6" t="s">
        <v>3</v>
      </c>
      <c r="B6" t="s">
        <v>102</v>
      </c>
      <c r="D6">
        <v>3</v>
      </c>
      <c r="E6" t="s">
        <v>11</v>
      </c>
      <c r="F6">
        <v>844800</v>
      </c>
      <c r="G6">
        <v>480000</v>
      </c>
      <c r="H6">
        <v>500000</v>
      </c>
      <c r="I6">
        <v>-20000</v>
      </c>
      <c r="J6">
        <v>-364800</v>
      </c>
      <c r="K6">
        <v>0.96</v>
      </c>
      <c r="L6">
        <v>0.56818181818000002</v>
      </c>
      <c r="M6">
        <v>4886666.6666999999</v>
      </c>
      <c r="N6">
        <v>2</v>
      </c>
      <c r="O6">
        <v>1.2830188679000001</v>
      </c>
      <c r="P6">
        <v>-0.71698113208000003</v>
      </c>
      <c r="Q6">
        <v>0.64150943396000004</v>
      </c>
      <c r="R6">
        <v>-14.339622642</v>
      </c>
      <c r="S6">
        <v>0</v>
      </c>
      <c r="T6" s="67">
        <v>44696</v>
      </c>
    </row>
    <row r="7" spans="1:20" x14ac:dyDescent="0.25">
      <c r="A7" t="s">
        <v>4</v>
      </c>
      <c r="B7" t="s">
        <v>103</v>
      </c>
      <c r="D7">
        <v>4</v>
      </c>
      <c r="E7" t="s">
        <v>12</v>
      </c>
      <c r="F7">
        <v>1392000</v>
      </c>
      <c r="G7">
        <v>673600</v>
      </c>
      <c r="H7">
        <v>720000</v>
      </c>
      <c r="I7">
        <v>-46400</v>
      </c>
      <c r="J7">
        <v>-718400</v>
      </c>
      <c r="K7">
        <v>0.93555555556000003</v>
      </c>
      <c r="L7">
        <v>0.48390804597999998</v>
      </c>
      <c r="M7">
        <v>5014346.7933</v>
      </c>
      <c r="N7">
        <v>3.0161290322999998</v>
      </c>
      <c r="O7">
        <v>1.6796510447999999</v>
      </c>
      <c r="P7">
        <v>-1.3364779873999999</v>
      </c>
      <c r="Q7">
        <v>0.55688965123</v>
      </c>
      <c r="R7">
        <v>-26.729559748</v>
      </c>
      <c r="S7">
        <v>0</v>
      </c>
      <c r="T7" s="67">
        <v>44727</v>
      </c>
    </row>
    <row r="8" spans="1:20" x14ac:dyDescent="0.25">
      <c r="A8" t="s">
        <v>5</v>
      </c>
      <c r="B8" t="s">
        <v>97</v>
      </c>
      <c r="D8">
        <v>5</v>
      </c>
      <c r="E8" t="s">
        <v>13</v>
      </c>
      <c r="F8">
        <v>1930000</v>
      </c>
      <c r="G8">
        <v>1368000</v>
      </c>
      <c r="H8">
        <v>1500000</v>
      </c>
      <c r="I8">
        <v>-132000</v>
      </c>
      <c r="J8">
        <v>-562000</v>
      </c>
      <c r="K8">
        <v>0.91200000000000003</v>
      </c>
      <c r="L8">
        <v>0.70880829016000002</v>
      </c>
      <c r="M8">
        <v>5143859.6491</v>
      </c>
      <c r="N8">
        <v>4</v>
      </c>
      <c r="O8">
        <v>2.9561403509000002</v>
      </c>
      <c r="P8">
        <v>-1.0438596491000001</v>
      </c>
      <c r="Q8">
        <v>0.73903508772000004</v>
      </c>
      <c r="R8">
        <v>-20.877192982</v>
      </c>
      <c r="S8">
        <v>-10.875</v>
      </c>
      <c r="T8" s="67">
        <v>44757</v>
      </c>
    </row>
    <row r="9" spans="1:20" x14ac:dyDescent="0.25">
      <c r="A9" t="s">
        <v>6</v>
      </c>
      <c r="B9" t="s">
        <v>98</v>
      </c>
      <c r="D9">
        <v>6</v>
      </c>
      <c r="E9" t="s">
        <v>14</v>
      </c>
      <c r="F9">
        <v>2605600</v>
      </c>
      <c r="G9">
        <v>2230000</v>
      </c>
      <c r="H9">
        <v>2100000</v>
      </c>
      <c r="I9">
        <v>130000</v>
      </c>
      <c r="J9">
        <v>-375600</v>
      </c>
      <c r="K9">
        <v>1.0619047618999999</v>
      </c>
      <c r="L9">
        <v>0.85584894073999995</v>
      </c>
      <c r="M9">
        <v>4417721.9731000001</v>
      </c>
      <c r="N9">
        <v>5</v>
      </c>
      <c r="O9">
        <v>4.4440497336</v>
      </c>
      <c r="P9">
        <v>-0.55595026643000001</v>
      </c>
      <c r="Q9">
        <v>0.88880994671000002</v>
      </c>
      <c r="R9">
        <v>-11.119005329</v>
      </c>
      <c r="S9">
        <v>-10.875</v>
      </c>
      <c r="T9" s="67">
        <v>44788</v>
      </c>
    </row>
    <row r="10" spans="1:20" x14ac:dyDescent="0.25">
      <c r="A10" t="s">
        <v>7</v>
      </c>
      <c r="B10" t="s">
        <v>99</v>
      </c>
      <c r="D10">
        <v>7</v>
      </c>
      <c r="E10" t="s">
        <v>15</v>
      </c>
      <c r="F10">
        <v>3047600</v>
      </c>
      <c r="G10">
        <v>2526800</v>
      </c>
      <c r="H10">
        <v>2450000</v>
      </c>
      <c r="I10">
        <v>76800</v>
      </c>
      <c r="J10">
        <v>-520800</v>
      </c>
      <c r="K10">
        <v>1.0313469388000001</v>
      </c>
      <c r="L10">
        <v>0.82911143195000003</v>
      </c>
      <c r="M10">
        <v>4548614.8487999998</v>
      </c>
      <c r="N10">
        <v>6.0161290323000003</v>
      </c>
      <c r="O10">
        <v>4.8994919688999996</v>
      </c>
      <c r="P10">
        <v>-1.1166370634</v>
      </c>
      <c r="Q10">
        <v>0.81439276694999996</v>
      </c>
      <c r="R10">
        <v>-22.332741266999999</v>
      </c>
      <c r="S10">
        <v>9.125</v>
      </c>
      <c r="T10" s="67">
        <v>44819</v>
      </c>
    </row>
    <row r="11" spans="1:20" x14ac:dyDescent="0.25">
      <c r="D11">
        <v>8</v>
      </c>
      <c r="E11" t="s">
        <v>16</v>
      </c>
      <c r="F11">
        <v>3488000</v>
      </c>
      <c r="G11">
        <v>3324800</v>
      </c>
      <c r="H11">
        <v>3250000</v>
      </c>
      <c r="I11">
        <v>74800</v>
      </c>
      <c r="J11">
        <v>-163200</v>
      </c>
      <c r="K11">
        <v>1.0230153846000001</v>
      </c>
      <c r="L11">
        <v>0.95321100917000001</v>
      </c>
      <c r="M11">
        <v>4585659.2878</v>
      </c>
      <c r="N11">
        <v>7</v>
      </c>
      <c r="O11">
        <v>6.6294277928999996</v>
      </c>
      <c r="P11">
        <v>-0.37057220707999999</v>
      </c>
      <c r="Q11">
        <v>0.94706111326999998</v>
      </c>
      <c r="R11">
        <v>-7.4114441416999997</v>
      </c>
      <c r="S11">
        <v>14.125</v>
      </c>
      <c r="T11" s="67">
        <v>44849</v>
      </c>
    </row>
    <row r="12" spans="1:20" x14ac:dyDescent="0.25">
      <c r="D12">
        <v>9</v>
      </c>
      <c r="E12" t="s">
        <v>17</v>
      </c>
      <c r="F12">
        <v>3702400</v>
      </c>
      <c r="G12">
        <v>3907200</v>
      </c>
      <c r="H12">
        <v>3900000</v>
      </c>
      <c r="I12">
        <v>7200</v>
      </c>
      <c r="J12">
        <v>204800</v>
      </c>
      <c r="K12">
        <v>1.0018461538000001</v>
      </c>
      <c r="L12">
        <v>1.0553154709999999</v>
      </c>
      <c r="M12">
        <v>4682555.2825999996</v>
      </c>
      <c r="N12">
        <v>8.0161290323000003</v>
      </c>
      <c r="O12">
        <v>8.5122530632999993</v>
      </c>
      <c r="P12">
        <v>0.49612403101000002</v>
      </c>
      <c r="Q12">
        <v>1.0618907242</v>
      </c>
      <c r="R12">
        <v>9.9224806202</v>
      </c>
      <c r="S12">
        <v>14.125</v>
      </c>
      <c r="T12" s="67">
        <v>44880</v>
      </c>
    </row>
    <row r="13" spans="1:20" x14ac:dyDescent="0.25">
      <c r="D13">
        <v>10</v>
      </c>
      <c r="E13" t="s">
        <v>18</v>
      </c>
      <c r="F13">
        <v>4115200</v>
      </c>
      <c r="G13">
        <v>4355200</v>
      </c>
      <c r="H13">
        <v>4400000</v>
      </c>
      <c r="I13">
        <v>-44800</v>
      </c>
      <c r="J13">
        <v>240000</v>
      </c>
      <c r="K13">
        <v>0.98981818182000003</v>
      </c>
      <c r="L13">
        <v>1.0583203733</v>
      </c>
      <c r="M13">
        <v>4739456.2821000004</v>
      </c>
      <c r="N13">
        <v>9</v>
      </c>
      <c r="O13">
        <v>9.5555555555999998</v>
      </c>
      <c r="P13">
        <v>0.55555555556000003</v>
      </c>
      <c r="Q13">
        <v>1.0617283951000001</v>
      </c>
      <c r="R13">
        <v>11.111111111</v>
      </c>
      <c r="S13">
        <v>27.125</v>
      </c>
      <c r="T13" s="67">
        <v>44910</v>
      </c>
    </row>
    <row r="14" spans="1:20" x14ac:dyDescent="0.25">
      <c r="D14">
        <v>11</v>
      </c>
      <c r="E14" t="s">
        <v>19</v>
      </c>
      <c r="F14">
        <v>4547200</v>
      </c>
      <c r="G14">
        <v>4523200</v>
      </c>
      <c r="H14">
        <v>4500000</v>
      </c>
      <c r="I14">
        <v>23200</v>
      </c>
      <c r="J14">
        <v>-24000</v>
      </c>
      <c r="K14">
        <v>1.0051555556</v>
      </c>
      <c r="L14">
        <v>0.99472202673999999</v>
      </c>
      <c r="M14">
        <v>4667138.3092</v>
      </c>
      <c r="N14">
        <v>10</v>
      </c>
      <c r="O14">
        <v>9.9444444444000002</v>
      </c>
      <c r="P14">
        <v>-5.5555555556000003E-2</v>
      </c>
      <c r="Q14">
        <v>0.99444444444000002</v>
      </c>
      <c r="R14">
        <v>-1.1111111111</v>
      </c>
      <c r="S14">
        <v>27.125</v>
      </c>
      <c r="T14" s="67">
        <v>44941</v>
      </c>
    </row>
    <row r="15" spans="1:20" x14ac:dyDescent="0.25">
      <c r="D15">
        <v>12</v>
      </c>
      <c r="E15" t="s">
        <v>20</v>
      </c>
      <c r="F15">
        <v>4672000</v>
      </c>
      <c r="G15">
        <v>4691200</v>
      </c>
      <c r="H15">
        <v>4700000</v>
      </c>
      <c r="I15">
        <v>-8800</v>
      </c>
      <c r="J15">
        <v>19200</v>
      </c>
      <c r="K15">
        <v>0.99812765957000005</v>
      </c>
      <c r="L15">
        <v>1.004109589</v>
      </c>
      <c r="M15">
        <v>4700000</v>
      </c>
      <c r="N15">
        <v>10.980414746999999</v>
      </c>
      <c r="O15">
        <v>11.903225806</v>
      </c>
      <c r="P15">
        <v>0.92281105991000001</v>
      </c>
      <c r="Q15">
        <v>1.0840415485999999</v>
      </c>
      <c r="R15">
        <v>18.456221198000001</v>
      </c>
      <c r="S15">
        <v>27.125</v>
      </c>
      <c r="T15" s="67">
        <v>44972</v>
      </c>
    </row>
    <row r="16" spans="1:20" x14ac:dyDescent="0.25">
      <c r="D16">
        <v>13</v>
      </c>
      <c r="E16" t="s">
        <v>9</v>
      </c>
      <c r="F16">
        <v>4691200</v>
      </c>
      <c r="T16" s="67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0 5 6 f 9 2 2 - a 0 c d - 4 f e c - 9 f 1 5 - e d f 9 7 5 a 8 7 6 a 7 "   x m l n s = " h t t p : / / s c h e m a s . m i c r o s o f t . c o m / D a t a M a s h u p " > A A A A A E E E A A B Q S w M E F A A C A A g A 0 W C P V b F o j F O k A A A A 9 g A A A B I A H A B D b 2 5 m a W c v U G F j a 2 F n Z S 5 4 b W w g o h g A K K A U A A A A A A A A A A A A A A A A A A A A A A A A A A A A h Y + x D o I w G I R f h X S n L X X Q k J + S 6 C q J 0 c S 4 N q V C A x R C i + X d H H w k X 0 G M o m 6 O d / d d c n e / 3 i A d m z q 4 q N 7 q 1 i Q o w h Q F y s g 2 1 6 Z I 0 O D O 4 Q q l H H Z C V q J Q w Q Q b G 4 9 W J 6 h 0 r o s J 8 d 5 j v 8 B t X x B G a U R O 2 f Y g S 9 W I U B v r h J E K f V r 5 / x b i c H y N 4 Q x H d I k Z n T Y B m U 3 I t P k C b M q e 6 Y 8 J m 6 F 2 Q 6 9 4 5 8 L 1 H s g s g b w / 8 A d Q S w M E F A A C A A g A 0 W C P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g j 1 W J N + F G O w E A A D I D A A A T A B w A R m 9 y b X V s Y X M v U 2 V j d G l v b j E u b S C i G A A o o B Q A A A A A A A A A A A A A A A A A A A A A A A A A A A B 9 k l 1 r w j A Y h e 8 L / Q 8 h u 1 E o x f r t x A v p J u x i Y 7 i O X R g v Y n 3 d g v k o S Q q K 9 L 8 v 1 T l k L M 3 N C + f J O e c l x E B u m Z L o 7 T K T a R i E g f m i G r b o g V q K Z o i D D Q P k z k J J C 0 5 4 P O T A 4 w + l 9 x u l 9 q 0 F 4 x C n N Z P W t H B 6 T 9 4 N a E O Y M I y T e V H U O W S p q G D y k z y z X C u j d p Z k I A p O L R j y S o 2 l S X z g F r c j J E v O I 2 R 1 C e 3 o U l w H J K 7 4 v M B p 9 U I F z H A t 4 n W 1 q u f 6 5 + I d z l i h 0 J x b 0 H S r s P N k d O P W y z S V Z q e 0 S B U v h c y O B Z j W O T Y 6 n f B F T L B r d Q B Z O N g q Q l e 9 6 9 F 7 H r 3 v 9 C d p h / 2 4 r r k B A 4 9 h 6 P S 0 1 B p k f v z r G T W w c Q O b N L C k 0 w R / n 0 G W Y g P 6 F n X 9 q N c U 2 f f 7 B n 4 0 9 K O R H 4 3 9 a O J F 3 c 4 V b d 2 H r K p 2 G D D 5 / 5 e a f g N Q S w E C L Q A U A A I A C A D R Y I 9 V s W i M U 6 Q A A A D 2 A A A A E g A A A A A A A A A A A A A A A A A A A A A A Q 2 9 u Z m l n L 1 B h Y 2 t h Z 2 U u e G 1 s U E s B A i 0 A F A A C A A g A 0 W C P V Q / K 6 a u k A A A A 6 Q A A A B M A A A A A A A A A A A A A A A A A 8 A A A A F t D b 2 5 0 Z W 5 0 X 1 R 5 c G V z X S 5 4 b W x Q S w E C L Q A U A A I A C A D R Y I 9 V i T f h R j s B A A A y A w A A E w A A A A A A A A A A A A A A A A D h A Q A A R m 9 y b X V s Y X M v U 2 V j d G l v b j E u b V B L B Q Y A A A A A A w A D A M I A A A B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E w A A A A A A A D Q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t d I i A v P j x F b n R y e S B U e X B l P S J G a W x s Q 2 9 s d W 1 u V H l w Z X M i I F Z h b H V l P S J z Q m d Z R 0 F 3 W V J F U k V S R V F V R k V R V U Z C U V V G Q l F r P S I g L z 4 8 R W 5 0 c n k g V H l w Z T 0 i R m l s b E x h c 3 R V c G R h d G V k I i B W Y W x 1 Z T 0 i Z D I w M j I t M T I t M T V U M T U 6 M D Y 6 M j E u N j U w N j A 5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A i I C 8 + P E V u d H J 5 I F R 5 c G U 9 I l F 1 Z X J 5 S U Q i I F Z h b H V l P S J z N W J h M j M 2 M z A t M G E 5 Z i 0 0 N T E x L T g 2 Z W M t Z D g 2 O G N k O W N h N j V h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D b 2 x 1 b W 4 x L D B 9 J n F 1 b 3 Q 7 L C Z x d W 9 0 O 1 N l Y 3 R p b 2 4 x L 0 R h d G E v Q X V 0 b 1 J l b W 9 2 Z W R D b 2 x 1 b W 5 z M S 5 7 Q 2 9 s d W 1 u M i w x f S Z x d W 9 0 O y w m c X V v d D t T Z W N 0 a W 9 u M S 9 E Y X R h L 0 F 1 d G 9 S Z W 1 v d m V k Q 2 9 s d W 1 u c z E u e 0 N v b H V t b j M s M n 0 m c X V v d D s s J n F 1 b 3 Q 7 U 2 V j d G l v b j E v R G F 0 Y S 9 B d X R v U m V t b 3 Z l Z E N v b H V t b n M x L n t D b 2 x 1 b W 4 0 L D N 9 J n F 1 b 3 Q 7 L C Z x d W 9 0 O 1 N l Y 3 R p b 2 4 x L 0 R h d G E v Q X V 0 b 1 J l b W 9 2 Z W R D b 2 x 1 b W 5 z M S 5 7 Q 2 9 s d W 1 u N S w 0 f S Z x d W 9 0 O y w m c X V v d D t T Z W N 0 a W 9 u M S 9 E Y X R h L 0 F 1 d G 9 S Z W 1 v d m V k Q 2 9 s d W 1 u c z E u e 0 N v b H V t b j Y s N X 0 m c X V v d D s s J n F 1 b 3 Q 7 U 2 V j d G l v b j E v R G F 0 Y S 9 B d X R v U m V t b 3 Z l Z E N v b H V t b n M x L n t D b 2 x 1 b W 4 3 L D Z 9 J n F 1 b 3 Q 7 L C Z x d W 9 0 O 1 N l Y 3 R p b 2 4 x L 0 R h d G E v Q X V 0 b 1 J l b W 9 2 Z W R D b 2 x 1 b W 5 z M S 5 7 Q 2 9 s d W 1 u O C w 3 f S Z x d W 9 0 O y w m c X V v d D t T Z W N 0 a W 9 u M S 9 E Y X R h L 0 F 1 d G 9 S Z W 1 v d m V k Q 2 9 s d W 1 u c z E u e 0 N v b H V t b j k s O H 0 m c X V v d D s s J n F 1 b 3 Q 7 U 2 V j d G l v b j E v R G F 0 Y S 9 B d X R v U m V t b 3 Z l Z E N v b H V t b n M x L n t D b 2 x 1 b W 4 x M C w 5 f S Z x d W 9 0 O y w m c X V v d D t T Z W N 0 a W 9 u M S 9 E Y X R h L 0 F 1 d G 9 S Z W 1 v d m V k Q 2 9 s d W 1 u c z E u e 0 N v b H V t b j E x L D E w f S Z x d W 9 0 O y w m c X V v d D t T Z W N 0 a W 9 u M S 9 E Y X R h L 0 F 1 d G 9 S Z W 1 v d m V k Q 2 9 s d W 1 u c z E u e 0 N v b H V t b j E y L D E x f S Z x d W 9 0 O y w m c X V v d D t T Z W N 0 a W 9 u M S 9 E Y X R h L 0 F 1 d G 9 S Z W 1 v d m V k Q 2 9 s d W 1 u c z E u e 0 N v b H V t b j E z L D E y f S Z x d W 9 0 O y w m c X V v d D t T Z W N 0 a W 9 u M S 9 E Y X R h L 0 F 1 d G 9 S Z W 1 v d m V k Q 2 9 s d W 1 u c z E u e 0 N v b H V t b j E 0 L D E z f S Z x d W 9 0 O y w m c X V v d D t T Z W N 0 a W 9 u M S 9 E Y X R h L 0 F 1 d G 9 S Z W 1 v d m V k Q 2 9 s d W 1 u c z E u e 0 N v b H V t b j E 1 L D E 0 f S Z x d W 9 0 O y w m c X V v d D t T Z W N 0 a W 9 u M S 9 E Y X R h L 0 F 1 d G 9 S Z W 1 v d m V k Q 2 9 s d W 1 u c z E u e 0 N v b H V t b j E 2 L D E 1 f S Z x d W 9 0 O y w m c X V v d D t T Z W N 0 a W 9 u M S 9 E Y X R h L 0 F 1 d G 9 S Z W 1 v d m V k Q 2 9 s d W 1 u c z E u e 0 N v b H V t b j E 3 L D E 2 f S Z x d W 9 0 O y w m c X V v d D t T Z W N 0 a W 9 u M S 9 E Y X R h L 0 F 1 d G 9 S Z W 1 v d m V k Q 2 9 s d W 1 u c z E u e 0 N v b H V t b j E 4 L D E 3 f S Z x d W 9 0 O y w m c X V v d D t T Z W N 0 a W 9 u M S 9 E Y X R h L 0 F 1 d G 9 S Z W 1 v d m V k Q 2 9 s d W 1 u c z E u e 0 N v b H V t b j E 5 L D E 4 f S Z x d W 9 0 O y w m c X V v d D t T Z W N 0 a W 9 u M S 9 E Y X R h L 0 F 1 d G 9 S Z W 1 v d m V k Q 2 9 s d W 1 u c z E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R G F 0 Y S 9 B d X R v U m V t b 3 Z l Z E N v b H V t b n M x L n t D b 2 x 1 b W 4 x L D B 9 J n F 1 b 3 Q 7 L C Z x d W 9 0 O 1 N l Y 3 R p b 2 4 x L 0 R h d G E v Q X V 0 b 1 J l b W 9 2 Z W R D b 2 x 1 b W 5 z M S 5 7 Q 2 9 s d W 1 u M i w x f S Z x d W 9 0 O y w m c X V v d D t T Z W N 0 a W 9 u M S 9 E Y X R h L 0 F 1 d G 9 S Z W 1 v d m V k Q 2 9 s d W 1 u c z E u e 0 N v b H V t b j M s M n 0 m c X V v d D s s J n F 1 b 3 Q 7 U 2 V j d G l v b j E v R G F 0 Y S 9 B d X R v U m V t b 3 Z l Z E N v b H V t b n M x L n t D b 2 x 1 b W 4 0 L D N 9 J n F 1 b 3 Q 7 L C Z x d W 9 0 O 1 N l Y 3 R p b 2 4 x L 0 R h d G E v Q X V 0 b 1 J l b W 9 2 Z W R D b 2 x 1 b W 5 z M S 5 7 Q 2 9 s d W 1 u N S w 0 f S Z x d W 9 0 O y w m c X V v d D t T Z W N 0 a W 9 u M S 9 E Y X R h L 0 F 1 d G 9 S Z W 1 v d m V k Q 2 9 s d W 1 u c z E u e 0 N v b H V t b j Y s N X 0 m c X V v d D s s J n F 1 b 3 Q 7 U 2 V j d G l v b j E v R G F 0 Y S 9 B d X R v U m V t b 3 Z l Z E N v b H V t b n M x L n t D b 2 x 1 b W 4 3 L D Z 9 J n F 1 b 3 Q 7 L C Z x d W 9 0 O 1 N l Y 3 R p b 2 4 x L 0 R h d G E v Q X V 0 b 1 J l b W 9 2 Z W R D b 2 x 1 b W 5 z M S 5 7 Q 2 9 s d W 1 u O C w 3 f S Z x d W 9 0 O y w m c X V v d D t T Z W N 0 a W 9 u M S 9 E Y X R h L 0 F 1 d G 9 S Z W 1 v d m V k Q 2 9 s d W 1 u c z E u e 0 N v b H V t b j k s O H 0 m c X V v d D s s J n F 1 b 3 Q 7 U 2 V j d G l v b j E v R G F 0 Y S 9 B d X R v U m V t b 3 Z l Z E N v b H V t b n M x L n t D b 2 x 1 b W 4 x M C w 5 f S Z x d W 9 0 O y w m c X V v d D t T Z W N 0 a W 9 u M S 9 E Y X R h L 0 F 1 d G 9 S Z W 1 v d m V k Q 2 9 s d W 1 u c z E u e 0 N v b H V t b j E x L D E w f S Z x d W 9 0 O y w m c X V v d D t T Z W N 0 a W 9 u M S 9 E Y X R h L 0 F 1 d G 9 S Z W 1 v d m V k Q 2 9 s d W 1 u c z E u e 0 N v b H V t b j E y L D E x f S Z x d W 9 0 O y w m c X V v d D t T Z W N 0 a W 9 u M S 9 E Y X R h L 0 F 1 d G 9 S Z W 1 v d m V k Q 2 9 s d W 1 u c z E u e 0 N v b H V t b j E z L D E y f S Z x d W 9 0 O y w m c X V v d D t T Z W N 0 a W 9 u M S 9 E Y X R h L 0 F 1 d G 9 S Z W 1 v d m V k Q 2 9 s d W 1 u c z E u e 0 N v b H V t b j E 0 L D E z f S Z x d W 9 0 O y w m c X V v d D t T Z W N 0 a W 9 u M S 9 E Y X R h L 0 F 1 d G 9 S Z W 1 v d m V k Q 2 9 s d W 1 u c z E u e 0 N v b H V t b j E 1 L D E 0 f S Z x d W 9 0 O y w m c X V v d D t T Z W N 0 a W 9 u M S 9 E Y X R h L 0 F 1 d G 9 S Z W 1 v d m V k Q 2 9 s d W 1 u c z E u e 0 N v b H V t b j E 2 L D E 1 f S Z x d W 9 0 O y w m c X V v d D t T Z W N 0 a W 9 u M S 9 E Y X R h L 0 F 1 d G 9 S Z W 1 v d m V k Q 2 9 s d W 1 u c z E u e 0 N v b H V t b j E 3 L D E 2 f S Z x d W 9 0 O y w m c X V v d D t T Z W N 0 a W 9 u M S 9 E Y X R h L 0 F 1 d G 9 S Z W 1 v d m V k Q 2 9 s d W 1 u c z E u e 0 N v b H V t b j E 4 L D E 3 f S Z x d W 9 0 O y w m c X V v d D t T Z W N 0 a W 9 u M S 9 E Y X R h L 0 F 1 d G 9 S Z W 1 v d m V k Q 2 9 s d W 1 u c z E u e 0 N v b H V t b j E 5 L D E 4 f S Z x d W 9 0 O y w m c X V v d D t T Z W N 0 a W 9 u M S 9 E Y X R h L 0 F 1 d G 9 S Z W 1 v d m V k Q 2 9 s d W 1 u c z E u e 0 N v b H V t b j I w L D E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l j p y b l Q Y B N r D T / h l d I B H 4 A A A A A A g A A A A A A E G Y A A A A B A A A g A A A A B E 6 X 2 7 J 7 o f h x Q / e y o I U G D 6 7 Y g J j p 1 i U y V M W a 9 v 3 G 4 4 M A A A A A D o A A A A A C A A A g A A A A 2 A s S V E 4 p m 8 R z B l r 3 T W w l B p + C n u X B u K 4 1 D 6 k 8 e 7 s t b e d Q A A A A J 6 R s 2 6 r V m e 0 M u C h 1 R C P f 2 K 7 t O V h w c 5 N n P y W P V h G H r D U B 2 3 G m z 2 p S F 5 J y 1 r n o p Y w P e R U X V b E 6 d d S N M f n e K H 9 d N 1 / U 5 r a 7 Z B B V S + P 7 W w p T i l 1 A A A A A D F E n + y T 8 O G 2 w k 3 4 o x S t 4 8 N 3 q n Z 4 P d A m 4 w J + z f S d 2 9 m 6 1 N Q C 3 7 b x 1 u U M B F W w J Q / V / I i s a n d P V p Z + I f 5 t N / c x p g Q = = < / D a t a M a s h u p > 
</file>

<file path=customXml/itemProps1.xml><?xml version="1.0" encoding="utf-8"?>
<ds:datastoreItem xmlns:ds="http://schemas.openxmlformats.org/officeDocument/2006/customXml" ds:itemID="{D59E466A-19F5-495B-B0E2-763BA60B13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6</vt:i4>
      </vt:variant>
    </vt:vector>
  </HeadingPairs>
  <TitlesOfParts>
    <vt:vector size="8" baseType="lpstr">
      <vt:lpstr>Data</vt:lpstr>
      <vt:lpstr>Data (2)</vt:lpstr>
      <vt:lpstr>Histogramas VA; VP e CR</vt:lpstr>
      <vt:lpstr>Curva S</vt:lpstr>
      <vt:lpstr>Variações do VA</vt:lpstr>
      <vt:lpstr>Variações PA</vt:lpstr>
      <vt:lpstr>Índices de Desempenho</vt:lpstr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Monteiro</dc:creator>
  <cp:lastModifiedBy>Ivaldo Monteiro</cp:lastModifiedBy>
  <cp:lastPrinted>2022-03-22T02:41:50Z</cp:lastPrinted>
  <dcterms:created xsi:type="dcterms:W3CDTF">2022-03-19T13:35:49Z</dcterms:created>
  <dcterms:modified xsi:type="dcterms:W3CDTF">2023-05-03T01:17:58Z</dcterms:modified>
</cp:coreProperties>
</file>